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Gonzalez\OneDrive - Contraloria General de Medellin\1. SECRETARÍA GENERAL 2025\1. PAA2025\2. INFORMES MENSUALES PAA2025\"/>
    </mc:Choice>
  </mc:AlternateContent>
  <bookViews>
    <workbookView xWindow="0" yWindow="0" windowWidth="28800" windowHeight="11715"/>
  </bookViews>
  <sheets>
    <sheet name="PAA MARZO" sheetId="1" r:id="rId1"/>
  </sheets>
  <definedNames>
    <definedName name="_xlnm._FilterDatabase" localSheetId="0" hidden="1">'PAA MARZO'!$A$7:$W$64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5" i="1" l="1"/>
  <c r="W63" i="1"/>
  <c r="W62" i="1"/>
  <c r="W61" i="1"/>
  <c r="W60" i="1"/>
  <c r="W59" i="1"/>
  <c r="W58" i="1"/>
  <c r="W57" i="1"/>
  <c r="W56" i="1"/>
  <c r="W55" i="1"/>
  <c r="W54" i="1"/>
  <c r="W53" i="1"/>
  <c r="W52" i="1"/>
  <c r="W51" i="1"/>
  <c r="W50" i="1"/>
  <c r="W49" i="1"/>
  <c r="W48" i="1"/>
  <c r="W47" i="1"/>
  <c r="W46" i="1"/>
  <c r="M45" i="1"/>
  <c r="W45" i="1" s="1"/>
  <c r="L44" i="1"/>
  <c r="M44" i="1" s="1"/>
  <c r="W43" i="1"/>
  <c r="W42" i="1"/>
  <c r="M42" i="1"/>
  <c r="L41" i="1"/>
  <c r="M41" i="1" s="1"/>
  <c r="V40" i="1"/>
  <c r="L40" i="1"/>
  <c r="W40" i="1" s="1"/>
  <c r="L39" i="1"/>
  <c r="M36" i="1" s="1"/>
  <c r="W38" i="1"/>
  <c r="W37" i="1"/>
  <c r="W36" i="1"/>
  <c r="W34" i="1"/>
  <c r="W33" i="1"/>
  <c r="M33" i="1"/>
  <c r="W32" i="1"/>
  <c r="M32" i="1"/>
  <c r="W31" i="1"/>
  <c r="M31" i="1"/>
  <c r="W30" i="1"/>
  <c r="M30" i="1"/>
  <c r="W29" i="1"/>
  <c r="M29" i="1"/>
  <c r="L28" i="1"/>
  <c r="M27" i="1" s="1"/>
  <c r="W27" i="1"/>
  <c r="L26" i="1"/>
  <c r="W26" i="1" s="1"/>
  <c r="L25" i="1"/>
  <c r="M25" i="1" s="1"/>
  <c r="W24" i="1"/>
  <c r="M24" i="1"/>
  <c r="W23" i="1"/>
  <c r="M23" i="1"/>
  <c r="L22" i="1"/>
  <c r="M22" i="1" s="1"/>
  <c r="L21" i="1"/>
  <c r="W21" i="1" s="1"/>
  <c r="L20" i="1"/>
  <c r="W20" i="1" s="1"/>
  <c r="W19" i="1"/>
  <c r="M19" i="1"/>
  <c r="W18" i="1"/>
  <c r="M18" i="1"/>
  <c r="W17" i="1"/>
  <c r="W16" i="1"/>
  <c r="M16" i="1"/>
  <c r="W15" i="1"/>
  <c r="M15" i="1"/>
  <c r="W14" i="1"/>
  <c r="M14" i="1"/>
  <c r="W13" i="1"/>
  <c r="W12" i="1"/>
  <c r="M12" i="1"/>
  <c r="W11" i="1"/>
  <c r="M11" i="1"/>
  <c r="L10" i="1"/>
  <c r="W10" i="1" s="1"/>
  <c r="W9" i="1"/>
  <c r="M9" i="1"/>
  <c r="L8" i="1"/>
  <c r="M6" i="1"/>
  <c r="O6" i="1" s="1"/>
  <c r="O5" i="1"/>
  <c r="L64" i="1" l="1"/>
  <c r="W44" i="1"/>
  <c r="M21" i="1"/>
  <c r="W28" i="1"/>
  <c r="M10" i="1"/>
  <c r="W25" i="1"/>
  <c r="M8" i="1"/>
  <c r="M20" i="1"/>
  <c r="M26" i="1"/>
  <c r="W39" i="1"/>
  <c r="W41" i="1"/>
  <c r="W22" i="1"/>
  <c r="W8" i="1"/>
  <c r="W64" i="1" l="1"/>
  <c r="M64" i="1"/>
  <c r="L5" i="1"/>
  <c r="R6" i="1" s="1"/>
</calcChain>
</file>

<file path=xl/comments1.xml><?xml version="1.0" encoding="utf-8"?>
<comments xmlns="http://schemas.openxmlformats.org/spreadsheetml/2006/main">
  <authors>
    <author>Jorge Alexander Gonzalez Marin</author>
  </authors>
  <commentList>
    <comment ref="M6" authorId="0" shapeId="0">
      <text>
        <r>
          <rPr>
            <b/>
            <sz val="9"/>
            <color indexed="81"/>
            <rFont val="Tahoma"/>
            <family val="2"/>
          </rPr>
          <t>Jorge Alexander Gonzalez Marin:</t>
        </r>
        <r>
          <rPr>
            <sz val="9"/>
            <color indexed="81"/>
            <rFont val="Tahoma"/>
            <family val="2"/>
          </rPr>
          <t xml:space="preserve">
280 SMMLV (Ley 1150 de 2007. Art. 2. Núm. 2. Literales b) y ss. )</t>
        </r>
      </text>
    </comment>
    <comment ref="O6" authorId="0" shapeId="0">
      <text>
        <r>
          <rPr>
            <b/>
            <sz val="9"/>
            <color indexed="81"/>
            <rFont val="Tahoma"/>
            <family val="2"/>
          </rPr>
          <t>Jorge Alexander Gonzalez Marin:</t>
        </r>
        <r>
          <rPr>
            <sz val="9"/>
            <color indexed="81"/>
            <rFont val="Tahoma"/>
            <family val="2"/>
          </rPr>
          <t xml:space="preserve">
10% del límite de menor cuantía</t>
        </r>
      </text>
    </comment>
  </commentList>
</comments>
</file>

<file path=xl/sharedStrings.xml><?xml version="1.0" encoding="utf-8"?>
<sst xmlns="http://schemas.openxmlformats.org/spreadsheetml/2006/main" count="437" uniqueCount="147">
  <si>
    <t>Código: F-GRI-GS-001</t>
  </si>
  <si>
    <t>PLAN  ANUAL DE ADQUISICIONES</t>
  </si>
  <si>
    <t>Versión: 06</t>
  </si>
  <si>
    <t>Nombre de la Entidad</t>
  </si>
  <si>
    <t>Dirección</t>
  </si>
  <si>
    <t>Teléfono</t>
  </si>
  <si>
    <t>Página Web</t>
  </si>
  <si>
    <t xml:space="preserve">Identificación Responsable </t>
  </si>
  <si>
    <t>Contacto</t>
  </si>
  <si>
    <t>Valor Aprobado PAA 2025</t>
  </si>
  <si>
    <t>Presupuesto Comprometido</t>
  </si>
  <si>
    <t>SEGUIMIENTO EJECUCIÓN PLAN ANUAL DE ADQUISICIONES</t>
  </si>
  <si>
    <t>Contraloría Distrital de Medellín</t>
  </si>
  <si>
    <t>Calle 53 Nro. 52-16</t>
  </si>
  <si>
    <t>(604) 4033160</t>
  </si>
  <si>
    <t>https://www.cdm.gov.co/cgm/Paginaweb/SitePages/home.aspx</t>
  </si>
  <si>
    <t>Alejandra María Soto Santa</t>
  </si>
  <si>
    <t>% de Ejecución</t>
  </si>
  <si>
    <t>Vigencia del Plan de Adquisiciones: 
Año 2025</t>
  </si>
  <si>
    <t xml:space="preserve">Perspectiva estratégica </t>
  </si>
  <si>
    <t>La Contraloría Distrital de Medellín tiene como misión vigilar y controlar la gestión fiscal del Distrito de Medellín y demás entidades del orden territorial, de acuerdo con los principios, sistemas y procedimientos establecidos por la Constitución y la ley; enfatizando en la tecnificación, oportunidad, efecto disuasivo y la efectiva participación ciudadana, apoyándose en el talento humano como eje central de la gestión y la utilización de tecnologías de la información y la comunicación. Para este propósito la Contraloría trabaja en cuatro líneas estratégicas: Desarrollo continuo del talento humano, fortalecimiento tecnológico e institucional, efectiva participación ciudadana y vigilancia y control a la gestión fiscal.
En materia de contratación nos regimos por la Ley 80 de 1993 y sus normas complementarias y por ello nuestros procesos de contratación y contratos se pueden consultar en el Secop.</t>
  </si>
  <si>
    <t>Límite Menor Cuantía</t>
  </si>
  <si>
    <t>Límite Mínima Cuantía</t>
  </si>
  <si>
    <t>Fecha Última Actualización PAA</t>
  </si>
  <si>
    <t>Dependencia</t>
  </si>
  <si>
    <t>Código UNSPSC (cada código separado por ;)</t>
  </si>
  <si>
    <t>Descripción</t>
  </si>
  <si>
    <t>Rubro Presupuestal</t>
  </si>
  <si>
    <t>Nombre Rubro Presupuestal</t>
  </si>
  <si>
    <t>Fecha estimada de inicio de proceso de selección (mes) actual</t>
  </si>
  <si>
    <t>Fecha estimada de presentación de ofertas (mes)</t>
  </si>
  <si>
    <t>Duración del contrato (número)</t>
  </si>
  <si>
    <t>Duración del contrato (intervalo: días (0), meses (1), años (2))</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</si>
  <si>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</si>
  <si>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</si>
  <si>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</si>
  <si>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</si>
  <si>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</si>
  <si>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</si>
  <si>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</si>
  <si>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</si>
  <si>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 (Técnico Operativo Secretaría General)</t>
  </si>
  <si>
    <t xml:space="preserve">Teléfono del responsable </t>
  </si>
  <si>
    <t xml:space="preserve">Correo electrónico del responsable </t>
  </si>
  <si>
    <t>Nro. De Contrato</t>
  </si>
  <si>
    <t>Valor comprometido</t>
  </si>
  <si>
    <t>Saldo pendiente de ejecutar (recursos a liberar)</t>
  </si>
  <si>
    <t xml:space="preserve">Oficina Asesora de Comunicaciones </t>
  </si>
  <si>
    <t>80111600</t>
  </si>
  <si>
    <t>Prestación de servicios profesionales con autonomía técnica y administrativa, para apoyar la gestión de la Oficina Asesora de Comunicaciones de la Contraloría Distrital de Medellín, en lo concerniente al diseño gráfico.</t>
  </si>
  <si>
    <t>Otros servicios prestados a las empresas y servicios de producción</t>
  </si>
  <si>
    <t>CCE-16</t>
  </si>
  <si>
    <t>Secretaría General</t>
  </si>
  <si>
    <t>CO-ANT-05001</t>
  </si>
  <si>
    <t>Jorge Alexander González Marín</t>
  </si>
  <si>
    <t>604 4033160 
ext 7823</t>
  </si>
  <si>
    <t>jorge.gonzalez@cdm.gov.co</t>
  </si>
  <si>
    <t>CD0122025</t>
  </si>
  <si>
    <t xml:space="preserve">82101500;80111600;80141600;82101800; 82101801
</t>
  </si>
  <si>
    <t>Contrato interadministrativo de administración delegada de recursos para la ejecución de la estrategia comunicacional de la Contraloría Distrital de Medellín, durante la vigencia 2025.</t>
  </si>
  <si>
    <t>1</t>
  </si>
  <si>
    <t>0</t>
  </si>
  <si>
    <t>CD0192025</t>
  </si>
  <si>
    <t xml:space="preserve">Oficina Asesora Juridica </t>
  </si>
  <si>
    <t>80000000; 80110000; 80111600; 80111600</t>
  </si>
  <si>
    <t>Prestación de servicios profesionales y Apoyo a la gestión de la Oficina Asesora de Jurídica (Abogado)</t>
  </si>
  <si>
    <t>CD0082025</t>
  </si>
  <si>
    <t>Oficina Asesora de Planeación</t>
  </si>
  <si>
    <t>80101505;94131504</t>
  </si>
  <si>
    <t>Prestación de servicios para realizar Auditoría de Seguimiento a la certificación de Calidad bajo la norma ISO 9001:2015; y renovar afiliación a ICONTEC para la CDM.</t>
  </si>
  <si>
    <t>212020200800</t>
  </si>
  <si>
    <t>80111604; 80111504</t>
  </si>
  <si>
    <t>Prestación de servicios profesionales para realizar la Auditoría Interna a los Sistemas de Gestión de la Calidad bajo la ISO 9001:2015 y de Antisoborno bajo la norma ISO 37001 y la Formación del Equipo Auditor en las normas ISO 19011, 9001 y 37001.</t>
  </si>
  <si>
    <t>CD0202025</t>
  </si>
  <si>
    <t xml:space="preserve">
212020200902</t>
  </si>
  <si>
    <t>Servicios de Educación</t>
  </si>
  <si>
    <t>Prestación de servicios para realizar Auditoría de Seguimiento a la Certificación Antisoborno bajo la norma ISO 37001:2016 de la CDM.</t>
  </si>
  <si>
    <t>Direccion de Desarrollo Tecnológico</t>
  </si>
  <si>
    <t>43231500; 80101500;81112200</t>
  </si>
  <si>
    <t>Prestación de servicios de diseño e implementación de una solución tecnológica integral, tipo sistema de información basado en tecnologías Microsoft, que permita la automatización de los procesos de la gestión de auditorías de la Contraloría Distrital de Medellín</t>
  </si>
  <si>
    <t>CCE-06</t>
  </si>
  <si>
    <t>81112200;81112209</t>
  </si>
  <si>
    <t>Soporte, mantenimiento y actualización a distancia de los aplicativos SEVEN ERP y KACTUS HR, de tal forma que se garantice un buen funcionamiento de los programas instalados</t>
  </si>
  <si>
    <t>CD0042025</t>
  </si>
  <si>
    <t>CD0052024</t>
  </si>
  <si>
    <t>43232805;81112100</t>
  </si>
  <si>
    <t>Renovación ante LACNIC de la membresía del direccionamiento IPv6 a nombre de la Contraloría Distrital de Medellín</t>
  </si>
  <si>
    <t>212020100400</t>
  </si>
  <si>
    <t>Productos metálicos y paquetes de software</t>
  </si>
  <si>
    <t>CCE-10</t>
  </si>
  <si>
    <t>81112003;81111600</t>
  </si>
  <si>
    <t>Prestación de servicios especializados de ingeniería nivel 3 para el soporte del equipamiento físico y virtual del datacenter de la Contraloría Distrital de Medellín</t>
  </si>
  <si>
    <t>CD0132025</t>
  </si>
  <si>
    <t>Direccion de Recursos Fisicos y Financieros</t>
  </si>
  <si>
    <t>Prestación de servicios profesionales con plena autonomía técnica, administrativa y financiera para apoyar la gestión de la Dirección Administrativa de Recursos Físicos y Financieros en el procesos financieros (contabilidad, tesorería y vivienda) de la Contraloría Distrital de Medellín</t>
  </si>
  <si>
    <t xml:space="preserve">Otros servicios prestados a las empresas y servicios de produccion </t>
  </si>
  <si>
    <t>CD0072025</t>
  </si>
  <si>
    <t>Prestación de servicios profesionales con plena autonomía técnica, administrativa y financiera para apoyar la gestión de la Dirección Administrativa de Recursos Físicos y Financieros en el proceso de suministro de bienes y servicios desde el componente financiero de la Contraloría Distrital de Medellín</t>
  </si>
  <si>
    <t>CD0012025</t>
  </si>
  <si>
    <t>Prestación de servicios profesionales con plena autonomía técnica, administrativa y financiera para apoyar la gestión de la Dirección Administrativa de Recursos Físicos y Financieros en el proceso de suministro de bienes y servicios en el componente jurídico de la Contraloría Distrital de Medellín</t>
  </si>
  <si>
    <t>CD0022025</t>
  </si>
  <si>
    <t>Contraloría Auxiliar de Participación Ciudadana</t>
  </si>
  <si>
    <t>Gestionar el proceso de contratación para el apoyo a la gestión de la Contraloria Auxiliar de Participación Ciudadana en los eventos con la ciudadanía.</t>
  </si>
  <si>
    <t>Servicios prestados a las empresas y servicios de producción</t>
  </si>
  <si>
    <t>Subcontraloria</t>
  </si>
  <si>
    <t>Prestación de servicios profesionales y de apoyo a la gestión de la Subcontraloría para garantizar la continuidad en el desarrollo del Observatorio de Políticas Públicas y Gobernanza – OPPGCDM</t>
  </si>
  <si>
    <t xml:space="preserve">Prestación de servicios profesionales y apoyo a la gestión de la Subcontraloria Distrital de Medellín </t>
  </si>
  <si>
    <t>Contraloría Auxiliar de Apoyo Técnico</t>
  </si>
  <si>
    <t>Prestación de servicios profesionales con plena autonomía técnica, administrativa y financiera, para apoyar la gestión de la Contraloría Distrital de Medellín, a través de la Contraloría Auxiliar de Apoyo Técnico en el trámite de la función disciplinaria acorde con el ordenamiento jurídico vigente y el área misional en los hallazgos con connotación disciplinaria.</t>
  </si>
  <si>
    <t>CD0112025</t>
  </si>
  <si>
    <t>Dirección de Gestión del Conocimiento, Capacitación e Investigaciones</t>
  </si>
  <si>
    <t>Contratación Servicios de Educación para el cumplimiento del PIC - Ley 1416 de 2010 equivalente al 2%</t>
  </si>
  <si>
    <t>CD0172025</t>
  </si>
  <si>
    <t>Dirección de Talento Humano</t>
  </si>
  <si>
    <t>Prestación de Servicios para las actividades de Promoción y Prevención de la Salud del SG-SST de la CDM 2025</t>
  </si>
  <si>
    <t xml:space="preserve">Otros servicios para la comunidad sociales y personales </t>
  </si>
  <si>
    <t>CD0032025</t>
  </si>
  <si>
    <t>Prestación de servicios de Área Protegida para Urgencias y Emergencias en la CDM 2025</t>
  </si>
  <si>
    <t>MC0152025</t>
  </si>
  <si>
    <t>Compra de dotación para Brigada y Comité de Emergencia de la CDM 2025</t>
  </si>
  <si>
    <t>Revisión, Recarga, Mantenimiento  y Compra de extintores para la CDM 2025</t>
  </si>
  <si>
    <t>93141506;90101603</t>
  </si>
  <si>
    <t>Prestación de servicios de apoyo a la gestión logística de los eventos requeridos por las dependencias de la Contraloría Distrital de Medellín</t>
  </si>
  <si>
    <t>Otros servicios para la comunidad, sociales y personales</t>
  </si>
  <si>
    <t>CD0182025</t>
  </si>
  <si>
    <t>Otros comercios y distribuciones, servicios de suministro de comidas y bebidas (excepto alojamiento, servicos de transporte, servicios de distribución de electricidad, gas y agua)</t>
  </si>
  <si>
    <t>52151504;14111704;50201706;90101700;76111500</t>
  </si>
  <si>
    <t>Suministro de personal para el servicio de aseo y limpieza e insumos de aseo, cafetería y mantenimiento locativo en la sede principal de la Contraloría Distrital de Medellín, en los pisos 5°, 6°, 7° y 8° del Edificio Miguel De Aguinaga en la calle 53 N°52-16 y las sedes externas que lo requieran.</t>
  </si>
  <si>
    <t xml:space="preserve">Otros productos alimenticios, bebidas y tabaco; textiles, prendas de vestir y productos de cuero
</t>
  </si>
  <si>
    <t>CCE-07</t>
  </si>
  <si>
    <t>CD0092025</t>
  </si>
  <si>
    <t>Otros bienes transportables (excepto productos metálicos, maquinaria y equipo)</t>
  </si>
  <si>
    <t>Otros productos metálicos y paquetes de software</t>
  </si>
  <si>
    <t xml:space="preserve">Otros servicios prestados a las empresas y servicios de producción </t>
  </si>
  <si>
    <t>Servicios de limpieza</t>
  </si>
  <si>
    <t xml:space="preserve">Prestación de servicios profesionales y apoyo a la gestión de la Secretaría General </t>
  </si>
  <si>
    <t>CD0062025</t>
  </si>
  <si>
    <t>90121502;78111502</t>
  </si>
  <si>
    <t>Suministro de tiquetes aéreos para los diferentes destinos locales, nacionales e internacionales de los funcionarios de la Contraloría Distrital de Medellín durante el año 2025</t>
  </si>
  <si>
    <t>Servicios de transporte</t>
  </si>
  <si>
    <t>SASI0142025</t>
  </si>
  <si>
    <t>Servicios de educación</t>
  </si>
  <si>
    <t>Adquisición de firmas digitales para los funcionarios que deben firmar los documentos de conservación a largo plazo.</t>
  </si>
  <si>
    <t>CD0102025</t>
  </si>
  <si>
    <t>Contraloría Auxiliar de Responsabilidad Fiscal y Jurisdicción Coactiva</t>
  </si>
  <si>
    <t>Prestación de servicios profesionales y apoyo a la gestión de la Contraloría Auxiliar de Responsabilidad Fiscal y Jurisdicción Coactiva</t>
  </si>
  <si>
    <t>CD0162025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</si>
</sst>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 #,##0.00"/>
    <numFmt numFmtId="165" formatCode="&quot;$&quot;\ #,##0"/>
    <numFmt numFmtId="166" formatCode="0.0"/>
    <numFmt numFmtId="167" formatCode="#,###\ &quot;COP&quot;"/>
    <numFmt numFmtId="168" formatCode="_-* #,##0_-;\-* #,##0_-;_-* &quot;-&quot;??_-;_-@_-"/>
  </numFmts>
  <fonts count="20" x14ac:knownFonts="1">
    <font>
      <sz val="11"/>
      <color theme="1"/>
      <name val="Calibri"/>
      <family val="2"/>
      <scheme val="minor"/>
    </font>
    <font>
      <sz val="11"/>
      <color theme="1"/>
      <name val="Calibri"/>
      <family val="2"/>
      <scheme val="minor"/>
    </font>
    <font>
      <b/>
      <sz val="12"/>
      <name val="Arial"/>
      <family val="2"/>
    </font>
    <font>
      <sz val="10"/>
      <name val="Arial"/>
      <family val="2"/>
    </font>
    <font>
      <sz val="12"/>
      <name val="Arial"/>
      <family val="2"/>
    </font>
    <font>
      <b/>
      <sz val="12"/>
      <color rgb="FF333333"/>
      <name val="Arial"/>
      <family val="2"/>
    </font>
    <font>
      <u/>
      <sz val="10"/>
      <color theme="10"/>
      <name val="Arial"/>
      <family val="2"/>
    </font>
    <font>
      <u/>
      <sz val="12"/>
      <color theme="10"/>
      <name val="Arial"/>
      <family val="2"/>
    </font>
    <font>
      <b/>
      <sz val="12"/>
      <color rgb="FFFF0000"/>
      <name val="Arial"/>
      <family val="2"/>
    </font>
    <font>
      <b/>
      <sz val="10"/>
      <color theme="1"/>
      <name val="Verdana"/>
      <family val="2"/>
    </font>
    <font>
      <sz val="12"/>
      <name val="Calibri"/>
      <family val="2"/>
      <scheme val="minor"/>
    </font>
    <font>
      <sz val="10"/>
      <color theme="1"/>
      <name val="Arial"/>
      <family val="2"/>
    </font>
    <font>
      <sz val="10"/>
      <color theme="1"/>
      <name val="Verdana"/>
      <family val="2"/>
    </font>
    <font>
      <b/>
      <sz val="10"/>
      <name val="Arial"/>
      <family val="2"/>
    </font>
    <font>
      <sz val="10"/>
      <color theme="0"/>
      <name val="Arial"/>
      <family val="2"/>
    </font>
    <font>
      <sz val="12"/>
      <color theme="1"/>
      <name val="Calibri"/>
      <family val="2"/>
      <scheme val="minor"/>
    </font>
    <font>
      <sz val="10"/>
      <color theme="1"/>
      <name val="Calibri"/>
      <family val="2"/>
      <scheme val="minor"/>
    </font>
    <font>
      <b/>
      <sz val="10"/>
      <color theme="1"/>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9"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6" fillId="0" borderId="0" applyNumberFormat="0" applyFill="0" applyBorder="0" applyAlignment="0" applyProtection="0"/>
    <xf numFmtId="0" fontId="9" fillId="3" borderId="0" applyNumberFormat="0" applyBorder="0" applyProtection="0">
      <alignment horizontal="center" vertical="center"/>
    </xf>
    <xf numFmtId="167" fontId="11" fillId="0" borderId="0" applyFont="0" applyFill="0" applyBorder="0" applyAlignment="0" applyProtection="0"/>
    <xf numFmtId="49" fontId="12" fillId="0" borderId="0" applyFill="0" applyBorder="0" applyProtection="0">
      <alignment horizontal="left" vertical="center"/>
    </xf>
    <xf numFmtId="0" fontId="3" fillId="0" borderId="0">
      <alignment vertical="center"/>
    </xf>
  </cellStyleXfs>
  <cellXfs count="144">
    <xf numFmtId="0" fontId="0" fillId="0" borderId="0" xfId="0"/>
    <xf numFmtId="0" fontId="2" fillId="2" borderId="1" xfId="0" applyFont="1" applyFill="1" applyBorder="1" applyAlignment="1">
      <alignment vertical="center" wrapText="1"/>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0" fontId="2" fillId="2" borderId="4" xfId="3"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xf numFmtId="164" fontId="4" fillId="2" borderId="0" xfId="0" applyNumberFormat="1" applyFont="1" applyFill="1"/>
    <xf numFmtId="0" fontId="2" fillId="2" borderId="5" xfId="3" applyFont="1" applyFill="1" applyBorder="1" applyAlignment="1">
      <alignment horizontal="center" vertical="center" wrapText="1"/>
    </xf>
    <xf numFmtId="0" fontId="2" fillId="2" borderId="6" xfId="3" applyFont="1" applyFill="1" applyBorder="1" applyAlignment="1">
      <alignment horizontal="center" vertical="center" wrapText="1"/>
    </xf>
    <xf numFmtId="0" fontId="2" fillId="2" borderId="7" xfId="3"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2" borderId="11" xfId="0" applyFont="1" applyFill="1" applyBorder="1" applyAlignment="1">
      <alignment horizontal="center" vertical="center"/>
    </xf>
    <xf numFmtId="1" fontId="2" fillId="2" borderId="11" xfId="0" applyNumberFormat="1" applyFont="1" applyFill="1" applyBorder="1" applyAlignment="1">
      <alignment horizontal="center" vertical="center" wrapText="1"/>
    </xf>
    <xf numFmtId="0" fontId="2" fillId="2" borderId="11" xfId="3" applyFont="1" applyFill="1" applyBorder="1" applyAlignment="1">
      <alignment horizontal="center" vertical="center" wrapText="1"/>
    </xf>
    <xf numFmtId="0" fontId="2" fillId="2" borderId="11" xfId="3" applyFont="1" applyFill="1" applyBorder="1" applyAlignment="1">
      <alignment horizontal="center" vertical="center"/>
    </xf>
    <xf numFmtId="0" fontId="2" fillId="2" borderId="11" xfId="0" applyFont="1" applyFill="1" applyBorder="1" applyAlignment="1">
      <alignment horizontal="center" vertical="center"/>
    </xf>
    <xf numFmtId="49" fontId="4" fillId="2" borderId="12" xfId="3"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1" fontId="7" fillId="2" borderId="12" xfId="4" applyNumberFormat="1" applyFont="1" applyFill="1" applyBorder="1" applyAlignment="1">
      <alignment horizontal="center" vertical="center" wrapText="1"/>
    </xf>
    <xf numFmtId="1" fontId="4" fillId="2" borderId="12" xfId="3" applyNumberFormat="1" applyFont="1" applyFill="1" applyBorder="1" applyAlignment="1">
      <alignment horizontal="center" vertical="center" wrapText="1"/>
    </xf>
    <xf numFmtId="0" fontId="4" fillId="2" borderId="12" xfId="3" applyFont="1" applyFill="1" applyBorder="1" applyAlignment="1">
      <alignment horizontal="center" vertical="center"/>
    </xf>
    <xf numFmtId="165" fontId="2" fillId="2" borderId="12" xfId="3" applyNumberFormat="1" applyFont="1" applyFill="1" applyBorder="1" applyAlignment="1">
      <alignment horizontal="center" vertical="center"/>
    </xf>
    <xf numFmtId="165" fontId="2" fillId="2" borderId="12" xfId="3" applyNumberFormat="1" applyFont="1" applyFill="1" applyBorder="1" applyAlignment="1">
      <alignment horizontal="center" vertical="center" wrapText="1"/>
    </xf>
    <xf numFmtId="0" fontId="2" fillId="2" borderId="12" xfId="3" applyFont="1" applyFill="1" applyBorder="1" applyAlignment="1">
      <alignment horizontal="center" vertical="center" wrapText="1"/>
    </xf>
    <xf numFmtId="0" fontId="4" fillId="2" borderId="0" xfId="0" applyFont="1" applyFill="1" applyAlignment="1">
      <alignment horizontal="center"/>
    </xf>
    <xf numFmtId="164" fontId="4" fillId="2" borderId="0" xfId="0" applyNumberFormat="1" applyFont="1" applyFill="1" applyAlignment="1">
      <alignment horizontal="center"/>
    </xf>
    <xf numFmtId="0" fontId="2" fillId="2" borderId="12" xfId="3" applyFont="1" applyFill="1" applyBorder="1" applyAlignment="1">
      <alignment horizontal="center" vertical="center" wrapText="1"/>
    </xf>
    <xf numFmtId="0" fontId="4" fillId="2" borderId="13" xfId="3" applyFont="1" applyFill="1" applyBorder="1" applyAlignment="1">
      <alignment horizontal="justify" vertical="center" wrapText="1"/>
    </xf>
    <xf numFmtId="0" fontId="4" fillId="2" borderId="14" xfId="3" applyFont="1" applyFill="1" applyBorder="1" applyAlignment="1">
      <alignment horizontal="justify" vertical="center" wrapText="1"/>
    </xf>
    <xf numFmtId="0" fontId="4" fillId="2" borderId="15" xfId="3" applyFont="1" applyFill="1" applyBorder="1" applyAlignment="1">
      <alignment horizontal="justify" vertical="center" wrapText="1"/>
    </xf>
    <xf numFmtId="165" fontId="8" fillId="2" borderId="12" xfId="3" applyNumberFormat="1" applyFont="1" applyFill="1" applyBorder="1" applyAlignment="1">
      <alignment horizontal="right" vertical="center" wrapText="1"/>
    </xf>
    <xf numFmtId="165" fontId="2" fillId="2" borderId="12" xfId="3"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14" fontId="2" fillId="2" borderId="12" xfId="3" applyNumberFormat="1" applyFont="1" applyFill="1" applyBorder="1" applyAlignment="1">
      <alignment horizontal="center" vertical="center" wrapText="1"/>
    </xf>
    <xf numFmtId="166" fontId="2" fillId="2" borderId="12" xfId="2" applyNumberFormat="1" applyFont="1" applyFill="1" applyBorder="1" applyAlignment="1">
      <alignment horizontal="center" vertical="center"/>
    </xf>
    <xf numFmtId="0" fontId="2" fillId="0" borderId="16" xfId="5" applyFont="1" applyFill="1" applyBorder="1" applyProtection="1">
      <alignment horizontal="center" vertical="center"/>
    </xf>
    <xf numFmtId="0" fontId="2" fillId="0" borderId="17" xfId="5" applyFont="1" applyFill="1" applyBorder="1" applyAlignment="1" applyProtection="1">
      <alignment horizontal="center" vertical="center" wrapText="1"/>
    </xf>
    <xf numFmtId="0" fontId="2" fillId="0" borderId="17" xfId="5" applyFont="1" applyFill="1" applyBorder="1" applyProtection="1">
      <alignment horizontal="center" vertical="center"/>
    </xf>
    <xf numFmtId="1" fontId="2" fillId="0" borderId="17" xfId="5" applyNumberFormat="1" applyFont="1" applyFill="1" applyBorder="1" applyAlignment="1" applyProtection="1">
      <alignment horizontal="center" vertical="center" wrapText="1"/>
    </xf>
    <xf numFmtId="1" fontId="2" fillId="0" borderId="11" xfId="5" applyNumberFormat="1" applyFont="1" applyFill="1" applyBorder="1" applyAlignment="1" applyProtection="1">
      <alignment horizontal="center" vertical="center" wrapText="1"/>
    </xf>
    <xf numFmtId="0" fontId="2" fillId="0" borderId="11" xfId="5" applyFont="1" applyFill="1" applyBorder="1" applyAlignment="1" applyProtection="1">
      <alignment horizontal="center" vertical="center" wrapText="1"/>
    </xf>
    <xf numFmtId="0" fontId="2" fillId="0" borderId="12" xfId="5" applyFont="1" applyFill="1" applyBorder="1" applyAlignment="1" applyProtection="1">
      <alignment horizontal="center" vertical="center" wrapText="1"/>
    </xf>
    <xf numFmtId="49" fontId="2" fillId="0" borderId="12" xfId="5" applyNumberFormat="1" applyFont="1" applyFill="1" applyBorder="1" applyAlignment="1" applyProtection="1">
      <alignment horizontal="center" vertical="center" wrapText="1"/>
    </xf>
    <xf numFmtId="3" fontId="2" fillId="0" borderId="12" xfId="5" applyNumberFormat="1" applyFont="1" applyFill="1" applyBorder="1" applyAlignment="1" applyProtection="1">
      <alignment horizontal="center" vertical="center" wrapText="1"/>
    </xf>
    <xf numFmtId="0" fontId="10" fillId="2" borderId="0" xfId="0" applyFont="1" applyFill="1" applyAlignment="1">
      <alignment horizontal="center"/>
    </xf>
    <xf numFmtId="164" fontId="10" fillId="2" borderId="0" xfId="0" applyNumberFormat="1" applyFont="1" applyFill="1" applyAlignment="1">
      <alignment horizontal="center"/>
    </xf>
    <xf numFmtId="3" fontId="3" fillId="4" borderId="12" xfId="7" applyNumberFormat="1" applyFont="1" applyFill="1" applyBorder="1" applyAlignment="1" applyProtection="1">
      <alignment horizontal="center" vertical="center" wrapText="1"/>
      <protection locked="0"/>
    </xf>
    <xf numFmtId="164" fontId="0" fillId="0" borderId="0" xfId="0" applyNumberFormat="1"/>
    <xf numFmtId="0" fontId="3" fillId="0" borderId="12" xfId="0" applyFont="1" applyBorder="1" applyAlignment="1">
      <alignment vertical="center" wrapText="1"/>
    </xf>
    <xf numFmtId="3" fontId="3" fillId="0" borderId="12" xfId="0" applyNumberFormat="1" applyFont="1" applyBorder="1" applyAlignment="1">
      <alignment vertical="center" wrapText="1"/>
    </xf>
    <xf numFmtId="49" fontId="3" fillId="0" borderId="12" xfId="7" applyFont="1" applyFill="1" applyBorder="1" applyAlignment="1" applyProtection="1">
      <alignment horizontal="center" vertical="center" wrapText="1"/>
      <protection locked="0"/>
    </xf>
    <xf numFmtId="168" fontId="3" fillId="0" borderId="12" xfId="1" applyNumberFormat="1" applyFont="1" applyFill="1" applyBorder="1" applyAlignment="1" applyProtection="1">
      <alignment horizontal="center" vertical="center" wrapText="1"/>
      <protection locked="0"/>
    </xf>
    <xf numFmtId="3" fontId="3" fillId="0" borderId="12" xfId="7" applyNumberFormat="1" applyFont="1" applyFill="1" applyBorder="1" applyAlignment="1" applyProtection="1">
      <alignment horizontal="center" vertical="center" wrapText="1"/>
      <protection locked="0"/>
    </xf>
    <xf numFmtId="0" fontId="15" fillId="0" borderId="0" xfId="0" applyFont="1" applyFill="1"/>
    <xf numFmtId="49" fontId="3" fillId="0" borderId="18" xfId="7" applyFont="1" applyFill="1" applyBorder="1" applyAlignment="1" applyProtection="1">
      <alignment horizontal="center" vertical="center" wrapText="1"/>
      <protection locked="0"/>
    </xf>
    <xf numFmtId="0" fontId="3" fillId="0" borderId="12" xfId="0" applyFont="1" applyFill="1" applyBorder="1" applyAlignment="1">
      <alignment horizontal="center" vertical="center" wrapText="1"/>
    </xf>
    <xf numFmtId="3" fontId="3" fillId="0" borderId="12" xfId="0" applyNumberFormat="1" applyFont="1" applyFill="1" applyBorder="1" applyAlignment="1">
      <alignment vertical="center" wrapText="1"/>
    </xf>
    <xf numFmtId="0" fontId="10" fillId="2" borderId="0" xfId="0" applyFont="1" applyFill="1"/>
    <xf numFmtId="3" fontId="3" fillId="0" borderId="11" xfId="0" applyNumberFormat="1" applyFont="1" applyFill="1" applyBorder="1" applyAlignment="1">
      <alignment vertical="center" wrapText="1"/>
    </xf>
    <xf numFmtId="0" fontId="3" fillId="0" borderId="18" xfId="0" applyFont="1" applyFill="1" applyBorder="1" applyAlignment="1">
      <alignment horizontal="center" vertical="center" wrapText="1"/>
    </xf>
    <xf numFmtId="3" fontId="3" fillId="0" borderId="18" xfId="0" applyNumberFormat="1" applyFont="1" applyFill="1" applyBorder="1" applyAlignment="1">
      <alignment vertical="center" wrapText="1"/>
    </xf>
    <xf numFmtId="3" fontId="3" fillId="0" borderId="18" xfId="0" applyNumberFormat="1" applyFont="1" applyFill="1" applyBorder="1" applyAlignment="1">
      <alignment horizontal="center" vertical="center" wrapText="1"/>
    </xf>
    <xf numFmtId="49" fontId="13" fillId="0" borderId="18" xfId="7" applyFont="1" applyFill="1" applyBorder="1" applyAlignment="1" applyProtection="1">
      <alignment horizontal="center" vertical="center" wrapText="1"/>
      <protection locked="0"/>
    </xf>
    <xf numFmtId="168" fontId="3" fillId="0" borderId="18" xfId="1" applyNumberFormat="1" applyFont="1" applyFill="1" applyBorder="1" applyAlignment="1" applyProtection="1">
      <alignment horizontal="center" vertical="center" wrapText="1"/>
      <protection locked="0"/>
    </xf>
    <xf numFmtId="3" fontId="3" fillId="0" borderId="18" xfId="7" applyNumberFormat="1" applyFont="1" applyFill="1" applyBorder="1" applyAlignment="1" applyProtection="1">
      <alignment horizontal="center" vertical="center" wrapText="1"/>
      <protection locked="0"/>
    </xf>
    <xf numFmtId="0" fontId="3" fillId="0" borderId="11" xfId="0"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49" fontId="3" fillId="0" borderId="11" xfId="7" applyFont="1" applyFill="1" applyBorder="1" applyAlignment="1" applyProtection="1">
      <alignment horizontal="center" vertical="center" wrapText="1"/>
      <protection locked="0"/>
    </xf>
    <xf numFmtId="168" fontId="3" fillId="0" borderId="11" xfId="1" applyNumberFormat="1" applyFont="1" applyFill="1" applyBorder="1" applyAlignment="1" applyProtection="1">
      <alignment horizontal="center" vertical="center" wrapText="1"/>
      <protection locked="0"/>
    </xf>
    <xf numFmtId="0" fontId="0" fillId="0" borderId="0" xfId="0" applyAlignment="1">
      <alignment vertical="center"/>
    </xf>
    <xf numFmtId="164" fontId="0" fillId="0" borderId="0" xfId="0" applyNumberFormat="1" applyAlignment="1"/>
    <xf numFmtId="0" fontId="0" fillId="0" borderId="0" xfId="0" applyAlignment="1"/>
    <xf numFmtId="0" fontId="16" fillId="2" borderId="0" xfId="0" applyFont="1" applyFill="1"/>
    <xf numFmtId="1" fontId="11" fillId="2" borderId="0" xfId="0" applyNumberFormat="1" applyFont="1" applyFill="1" applyAlignment="1" applyProtection="1">
      <alignment horizontal="center"/>
      <protection locked="0"/>
    </xf>
    <xf numFmtId="0" fontId="11" fillId="2" borderId="0" xfId="0" applyFont="1" applyFill="1" applyAlignment="1" applyProtection="1">
      <alignment horizontal="center"/>
      <protection locked="0"/>
    </xf>
    <xf numFmtId="3" fontId="17" fillId="2" borderId="12" xfId="0" applyNumberFormat="1" applyFont="1" applyFill="1" applyBorder="1" applyAlignment="1">
      <alignment horizontal="center" vertical="center"/>
    </xf>
    <xf numFmtId="49" fontId="11" fillId="0" borderId="0" xfId="7" applyFont="1" applyFill="1" applyBorder="1" applyAlignment="1" applyProtection="1">
      <alignment horizontal="center" vertical="center" wrapText="1"/>
      <protection locked="0"/>
    </xf>
    <xf numFmtId="49" fontId="6" fillId="0" borderId="0" xfId="4" applyNumberFormat="1" applyFill="1" applyBorder="1" applyAlignment="1" applyProtection="1">
      <alignment horizontal="center" vertical="center" wrapText="1"/>
      <protection locked="0"/>
    </xf>
    <xf numFmtId="0" fontId="11" fillId="0" borderId="0" xfId="0" applyFont="1" applyAlignment="1">
      <alignment horizontal="center" vertical="center" wrapText="1"/>
    </xf>
    <xf numFmtId="0" fontId="11" fillId="0" borderId="0" xfId="0" applyFont="1" applyAlignment="1">
      <alignment horizontal="right" vertical="center" wrapText="1"/>
    </xf>
    <xf numFmtId="14" fontId="0" fillId="0" borderId="0" xfId="0" applyNumberFormat="1"/>
    <xf numFmtId="0" fontId="3" fillId="0" borderId="12" xfId="5" applyFont="1" applyFill="1" applyBorder="1" applyAlignment="1" applyProtection="1">
      <alignment horizontal="left" vertical="center" wrapText="1"/>
    </xf>
    <xf numFmtId="0" fontId="3" fillId="0" borderId="12" xfId="5" applyFont="1" applyFill="1" applyBorder="1" applyAlignment="1" applyProtection="1">
      <alignment vertical="center" wrapText="1"/>
    </xf>
    <xf numFmtId="1" fontId="3" fillId="0" borderId="12" xfId="5" applyNumberFormat="1" applyFont="1" applyFill="1" applyBorder="1" applyAlignment="1" applyProtection="1">
      <alignment horizontal="left" vertical="center" wrapText="1"/>
    </xf>
    <xf numFmtId="0" fontId="3" fillId="0" borderId="12" xfId="5" applyFont="1" applyFill="1" applyBorder="1" applyAlignment="1" applyProtection="1">
      <alignment horizontal="center" vertical="center" wrapText="1"/>
    </xf>
    <xf numFmtId="3" fontId="3" fillId="0" borderId="12" xfId="6" applyNumberFormat="1" applyFont="1" applyFill="1" applyBorder="1" applyAlignment="1" applyProtection="1">
      <alignment horizontal="center" vertical="center" wrapText="1"/>
      <protection locked="0"/>
    </xf>
    <xf numFmtId="49" fontId="13" fillId="0" borderId="12" xfId="7" applyFont="1" applyFill="1" applyBorder="1" applyAlignment="1" applyProtection="1">
      <alignment horizontal="center" vertical="center" wrapText="1"/>
      <protection locked="0"/>
    </xf>
    <xf numFmtId="0" fontId="3" fillId="0" borderId="12" xfId="0" applyFont="1" applyFill="1" applyBorder="1" applyAlignment="1">
      <alignment vertical="center" wrapText="1"/>
    </xf>
    <xf numFmtId="0" fontId="3" fillId="0" borderId="12" xfId="0" applyFont="1" applyFill="1" applyBorder="1" applyAlignment="1">
      <alignment horizontal="left" vertical="center" wrapText="1"/>
    </xf>
    <xf numFmtId="3" fontId="3" fillId="0" borderId="12" xfId="0" applyNumberFormat="1" applyFont="1" applyFill="1" applyBorder="1" applyAlignment="1">
      <alignment horizontal="right" vertical="center" wrapText="1"/>
    </xf>
    <xf numFmtId="0" fontId="3" fillId="0" borderId="18" xfId="0" applyFont="1" applyFill="1" applyBorder="1" applyAlignment="1">
      <alignment vertical="center" wrapText="1"/>
    </xf>
    <xf numFmtId="0" fontId="3" fillId="0" borderId="18" xfId="0" applyFont="1" applyFill="1" applyBorder="1" applyAlignment="1">
      <alignment horizontal="left" vertical="center" wrapText="1"/>
    </xf>
    <xf numFmtId="0" fontId="3" fillId="0" borderId="18" xfId="0" applyFont="1" applyFill="1" applyBorder="1" applyAlignment="1">
      <alignment vertical="center" wrapText="1"/>
    </xf>
    <xf numFmtId="1" fontId="3" fillId="0" borderId="18" xfId="0" applyNumberFormat="1" applyFont="1" applyFill="1" applyBorder="1" applyAlignment="1">
      <alignment horizontal="left" vertical="center" wrapText="1"/>
    </xf>
    <xf numFmtId="3" fontId="3" fillId="0" borderId="18" xfId="0" applyNumberFormat="1" applyFont="1" applyFill="1" applyBorder="1" applyAlignment="1">
      <alignment horizontal="right" vertical="center" wrapText="1"/>
    </xf>
    <xf numFmtId="49" fontId="13" fillId="0" borderId="18" xfId="7" applyFont="1" applyFill="1" applyBorder="1" applyAlignment="1" applyProtection="1">
      <alignment horizontal="center" vertical="center" wrapText="1"/>
      <protection locked="0"/>
    </xf>
    <xf numFmtId="168" fontId="3" fillId="0" borderId="18" xfId="1" applyNumberFormat="1" applyFont="1" applyFill="1" applyBorder="1" applyAlignment="1" applyProtection="1">
      <alignment vertical="center" wrapText="1"/>
      <protection locked="0"/>
    </xf>
    <xf numFmtId="0" fontId="3" fillId="0" borderId="11" xfId="0" applyFont="1" applyFill="1" applyBorder="1" applyAlignment="1">
      <alignmen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vertical="center" wrapText="1"/>
    </xf>
    <xf numFmtId="1" fontId="3" fillId="0" borderId="11" xfId="0" applyNumberFormat="1" applyFont="1" applyFill="1" applyBorder="1" applyAlignment="1">
      <alignment horizontal="left" vertical="center" wrapText="1"/>
    </xf>
    <xf numFmtId="0" fontId="14" fillId="0" borderId="11" xfId="0" applyFont="1" applyFill="1" applyBorder="1" applyAlignment="1">
      <alignment horizontal="center" vertical="center" wrapText="1"/>
    </xf>
    <xf numFmtId="3" fontId="3" fillId="0" borderId="11" xfId="0" applyNumberFormat="1" applyFont="1" applyFill="1" applyBorder="1" applyAlignment="1">
      <alignment horizontal="right" vertical="center" wrapText="1"/>
    </xf>
    <xf numFmtId="49" fontId="13" fillId="0" borderId="11" xfId="7" applyFont="1" applyFill="1" applyBorder="1" applyAlignment="1" applyProtection="1">
      <alignment horizontal="center" vertical="center" wrapText="1"/>
      <protection locked="0"/>
    </xf>
    <xf numFmtId="168" fontId="3" fillId="0" borderId="11" xfId="1" applyNumberFormat="1" applyFont="1" applyFill="1" applyBorder="1" applyAlignment="1" applyProtection="1">
      <alignment vertical="center" wrapText="1"/>
      <protection locked="0"/>
    </xf>
    <xf numFmtId="3" fontId="3" fillId="0" borderId="11" xfId="7" applyNumberFormat="1" applyFont="1" applyFill="1" applyBorder="1" applyAlignment="1" applyProtection="1">
      <alignment horizontal="center" vertical="center" wrapText="1"/>
      <protection locked="0"/>
    </xf>
    <xf numFmtId="0" fontId="3" fillId="0" borderId="18"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3" fillId="0" borderId="11" xfId="7" applyFont="1" applyFill="1" applyBorder="1" applyAlignment="1" applyProtection="1">
      <alignment horizontal="center" vertical="center" wrapText="1"/>
      <protection locked="0"/>
    </xf>
    <xf numFmtId="1" fontId="3" fillId="0" borderId="12" xfId="0" applyNumberFormat="1" applyFont="1" applyFill="1" applyBorder="1" applyAlignment="1">
      <alignment horizontal="left" vertical="center" wrapText="1"/>
    </xf>
    <xf numFmtId="0" fontId="14" fillId="0" borderId="17" xfId="0" applyFont="1" applyFill="1" applyBorder="1" applyAlignment="1">
      <alignment vertical="center" wrapText="1"/>
    </xf>
    <xf numFmtId="0" fontId="14"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1" fontId="3" fillId="0" borderId="17" xfId="0" applyNumberFormat="1" applyFont="1" applyFill="1" applyBorder="1" applyAlignment="1">
      <alignment horizontal="left" vertical="center" wrapText="1"/>
    </xf>
    <xf numFmtId="0" fontId="3" fillId="0" borderId="17" xfId="0" applyFont="1" applyFill="1" applyBorder="1" applyAlignment="1">
      <alignment vertical="center" wrapText="1"/>
    </xf>
    <xf numFmtId="0" fontId="3" fillId="0" borderId="17" xfId="0" applyFont="1" applyFill="1" applyBorder="1" applyAlignment="1">
      <alignment horizontal="center" vertical="center" wrapText="1"/>
    </xf>
    <xf numFmtId="3" fontId="3" fillId="0" borderId="17" xfId="0" applyNumberFormat="1" applyFont="1" applyFill="1" applyBorder="1" applyAlignment="1">
      <alignment vertical="center" wrapText="1"/>
    </xf>
    <xf numFmtId="3" fontId="3" fillId="0" borderId="17"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xf numFmtId="49" fontId="14" fillId="0" borderId="17" xfId="7" applyFont="1" applyFill="1" applyBorder="1" applyAlignment="1" applyProtection="1">
      <alignment horizontal="center" vertical="center" wrapText="1"/>
      <protection locked="0"/>
    </xf>
    <xf numFmtId="49" fontId="13" fillId="0" borderId="17" xfId="7" applyFont="1" applyFill="1" applyBorder="1" applyAlignment="1" applyProtection="1">
      <alignment horizontal="center" vertical="center" wrapText="1"/>
      <protection locked="0"/>
    </xf>
    <xf numFmtId="168" fontId="3" fillId="0" borderId="17" xfId="1" applyNumberFormat="1" applyFont="1" applyFill="1" applyBorder="1" applyAlignment="1" applyProtection="1">
      <alignment horizontal="center" vertical="center" wrapText="1"/>
      <protection locked="0"/>
    </xf>
    <xf numFmtId="3" fontId="3" fillId="0" borderId="17" xfId="7" applyNumberFormat="1" applyFont="1" applyFill="1" applyBorder="1" applyAlignment="1" applyProtection="1">
      <alignment horizontal="center" vertical="center" wrapText="1"/>
      <protection locked="0"/>
    </xf>
    <xf numFmtId="0" fontId="14" fillId="0" borderId="11" xfId="0" applyFont="1" applyFill="1" applyBorder="1" applyAlignment="1">
      <alignment vertical="center" wrapText="1"/>
    </xf>
    <xf numFmtId="0" fontId="14" fillId="0" borderId="11" xfId="0" applyFont="1" applyFill="1" applyBorder="1" applyAlignment="1">
      <alignment horizontal="left" vertical="center" wrapText="1"/>
    </xf>
    <xf numFmtId="49" fontId="14" fillId="0" borderId="11" xfId="7" applyFont="1" applyFill="1" applyBorder="1" applyAlignment="1" applyProtection="1">
      <alignment horizontal="center" vertical="center" wrapText="1"/>
      <protection locked="0"/>
    </xf>
    <xf numFmtId="0" fontId="3" fillId="0" borderId="17" xfId="0" applyFont="1" applyFill="1" applyBorder="1" applyAlignment="1">
      <alignment vertical="center" wrapText="1"/>
    </xf>
    <xf numFmtId="3" fontId="3" fillId="0" borderId="17" xfId="0" applyNumberFormat="1" applyFont="1" applyFill="1" applyBorder="1" applyAlignment="1">
      <alignment horizontal="right" vertical="center" wrapText="1"/>
    </xf>
    <xf numFmtId="168" fontId="3" fillId="0" borderId="17" xfId="1" applyNumberFormat="1" applyFont="1" applyFill="1" applyBorder="1" applyAlignment="1" applyProtection="1">
      <alignment vertical="center" wrapText="1"/>
      <protection locked="0"/>
    </xf>
    <xf numFmtId="0" fontId="3" fillId="0" borderId="17" xfId="0" applyFont="1" applyFill="1" applyBorder="1" applyAlignment="1">
      <alignment horizontal="left" vertical="center" wrapText="1"/>
    </xf>
    <xf numFmtId="49" fontId="3" fillId="0" borderId="17" xfId="7" applyFont="1" applyFill="1" applyBorder="1" applyAlignment="1" applyProtection="1">
      <alignment horizontal="center" vertical="center" wrapText="1"/>
      <protection locked="0"/>
    </xf>
    <xf numFmtId="3" fontId="3" fillId="0" borderId="11" xfId="0" applyNumberFormat="1" applyFont="1" applyFill="1" applyBorder="1" applyAlignment="1">
      <alignment horizontal="right" vertical="center" wrapText="1"/>
    </xf>
    <xf numFmtId="3" fontId="3" fillId="0" borderId="12" xfId="8" applyNumberFormat="1" applyFill="1" applyBorder="1" applyAlignment="1">
      <alignment horizontal="right" vertical="center"/>
    </xf>
    <xf numFmtId="3" fontId="3" fillId="0" borderId="18" xfId="8" applyNumberFormat="1" applyFill="1" applyBorder="1" applyAlignment="1">
      <alignment horizontal="right" vertical="center"/>
    </xf>
    <xf numFmtId="3" fontId="3" fillId="0" borderId="18" xfId="0" applyNumberFormat="1" applyFont="1" applyFill="1" applyBorder="1" applyAlignment="1">
      <alignment horizontal="right" vertical="center" wrapText="1"/>
    </xf>
    <xf numFmtId="3" fontId="3" fillId="0" borderId="11" xfId="8" applyNumberFormat="1" applyFill="1" applyBorder="1" applyAlignment="1">
      <alignment horizontal="right" vertical="center"/>
    </xf>
    <xf numFmtId="0" fontId="0" fillId="0" borderId="0" xfId="0" applyFill="1" applyAlignment="1">
      <alignment vertical="center" wrapText="1"/>
    </xf>
  </cellXfs>
  <cellStyles count="9">
    <cellStyle name="BodyStyle" xfId="7"/>
    <cellStyle name="Currency" xfId="6"/>
    <cellStyle name="HeaderStyle" xfId="5"/>
    <cellStyle name="Hipervínculo 2" xfId="4"/>
    <cellStyle name="Millares" xfId="1" builtinId="3"/>
    <cellStyle name="Normal" xfId="0" builtinId="0"/>
    <cellStyle name="Normal 3" xfId="3"/>
    <cellStyle name="Normal_Formato necesidades Ppto y CISE2006" xfId="8"/>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385081</xdr:colOff>
      <xdr:row>0</xdr:row>
      <xdr:rowOff>0</xdr:rowOff>
    </xdr:from>
    <xdr:to>
      <xdr:col>22</xdr:col>
      <xdr:colOff>934095</xdr:colOff>
      <xdr:row>1</xdr:row>
      <xdr:rowOff>326571</xdr:rowOff>
    </xdr:to>
    <xdr:pic>
      <xdr:nvPicPr>
        <xdr:cNvPr id="2" name="Imagen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13306" y="0"/>
          <a:ext cx="2377814" cy="831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orge.gonzalez@cdm.gov.co" TargetMode="External"/><Relationship Id="rId13" Type="http://schemas.openxmlformats.org/officeDocument/2006/relationships/drawing" Target="../drawings/drawing1.xml"/><Relationship Id="rId3" Type="http://schemas.openxmlformats.org/officeDocument/2006/relationships/hyperlink" Target="mailto:jorge.gonzalez@cdm.gov.co" TargetMode="External"/><Relationship Id="rId7" Type="http://schemas.openxmlformats.org/officeDocument/2006/relationships/hyperlink" Target="mailto:jorge.gonzalez@cdm.gov.co" TargetMode="External"/><Relationship Id="rId12" Type="http://schemas.openxmlformats.org/officeDocument/2006/relationships/printerSettings" Target="../printerSettings/printerSettings1.bin"/><Relationship Id="rId2" Type="http://schemas.openxmlformats.org/officeDocument/2006/relationships/hyperlink" Target="mailto:jorge.gonzalez@cdm.gov.co" TargetMode="External"/><Relationship Id="rId1" Type="http://schemas.openxmlformats.org/officeDocument/2006/relationships/hyperlink" Target="https://www.cdm.gov.co/cgm/Paginaweb/SitePages/home.aspx" TargetMode="External"/><Relationship Id="rId6" Type="http://schemas.openxmlformats.org/officeDocument/2006/relationships/hyperlink" Target="mailto:jorge.gonzalez@cdm.gov.co" TargetMode="External"/><Relationship Id="rId11" Type="http://schemas.openxmlformats.org/officeDocument/2006/relationships/hyperlink" Target="mailto:jorge.gonzalez@cdm.gov.co" TargetMode="External"/><Relationship Id="rId5" Type="http://schemas.openxmlformats.org/officeDocument/2006/relationships/hyperlink" Target="mailto:jorge.gonzalez@cdm.gov.co" TargetMode="External"/><Relationship Id="rId15" Type="http://schemas.openxmlformats.org/officeDocument/2006/relationships/comments" Target="../comments1.xml"/><Relationship Id="rId10" Type="http://schemas.openxmlformats.org/officeDocument/2006/relationships/hyperlink" Target="mailto:jorge.gonzalez@cdm.gov.co" TargetMode="External"/><Relationship Id="rId4" Type="http://schemas.openxmlformats.org/officeDocument/2006/relationships/hyperlink" Target="mailto:jorge.gonzalez@cdm.gov.co" TargetMode="External"/><Relationship Id="rId9" Type="http://schemas.openxmlformats.org/officeDocument/2006/relationships/hyperlink" Target="mailto:jorge.gonzalez@cdm.gov.co"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74"/>
  <sheetViews>
    <sheetView showGridLines="0" tabSelected="1" zoomScale="70" zoomScaleNormal="70" workbookViewId="0">
      <selection activeCell="W79" sqref="W79"/>
    </sheetView>
  </sheetViews>
  <sheetFormatPr baseColWidth="10" defaultColWidth="9.140625" defaultRowHeight="15" x14ac:dyDescent="0.25"/>
  <cols>
    <col min="1" max="1" width="32.85546875" customWidth="1"/>
    <col min="2" max="2" width="33.5703125" customWidth="1"/>
    <col min="3" max="3" width="53.28515625" customWidth="1"/>
    <col min="4" max="4" width="26.7109375" customWidth="1"/>
    <col min="5" max="5" width="36" customWidth="1"/>
    <col min="6" max="6" width="20" customWidth="1"/>
    <col min="7" max="7" width="20.85546875" customWidth="1"/>
    <col min="8" max="8" width="18.85546875" customWidth="1"/>
    <col min="9" max="9" width="21.7109375" customWidth="1"/>
    <col min="10" max="10" width="16.85546875" customWidth="1"/>
    <col min="11" max="11" width="17.5703125" customWidth="1"/>
    <col min="12" max="12" width="20.5703125" customWidth="1"/>
    <col min="13" max="13" width="22.140625" customWidth="1"/>
    <col min="14" max="14" width="16.5703125" customWidth="1"/>
    <col min="15" max="15" width="19.5703125" customWidth="1"/>
    <col min="16" max="16" width="20.42578125" customWidth="1"/>
    <col min="17" max="17" width="18.5703125" customWidth="1"/>
    <col min="18" max="18" width="31" customWidth="1"/>
    <col min="19" max="19" width="25" customWidth="1"/>
    <col min="20" max="20" width="32.28515625" customWidth="1"/>
    <col min="21" max="21" width="25.42578125" customWidth="1"/>
    <col min="22" max="22" width="27.42578125" customWidth="1"/>
    <col min="23" max="23" width="23.28515625" bestFit="1" customWidth="1"/>
    <col min="24" max="24" width="30.85546875" customWidth="1"/>
    <col min="25" max="25" width="18.140625" style="54" customWidth="1"/>
    <col min="27" max="27" width="12.7109375" bestFit="1" customWidth="1"/>
  </cols>
  <sheetData>
    <row r="1" spans="1:25" s="7" customFormat="1" ht="39.75" customHeight="1" thickBot="1" x14ac:dyDescent="0.25">
      <c r="A1" s="1" t="s">
        <v>0</v>
      </c>
      <c r="B1" s="2" t="s">
        <v>1</v>
      </c>
      <c r="C1" s="3"/>
      <c r="D1" s="3"/>
      <c r="E1" s="3"/>
      <c r="F1" s="3"/>
      <c r="G1" s="3"/>
      <c r="H1" s="3"/>
      <c r="I1" s="3"/>
      <c r="J1" s="3"/>
      <c r="K1" s="3"/>
      <c r="L1" s="3"/>
      <c r="M1" s="3"/>
      <c r="N1" s="3"/>
      <c r="O1" s="3"/>
      <c r="P1" s="3"/>
      <c r="Q1" s="3"/>
      <c r="R1" s="3"/>
      <c r="S1" s="3"/>
      <c r="T1" s="3"/>
      <c r="U1" s="4"/>
      <c r="V1" s="5"/>
      <c r="W1" s="6"/>
      <c r="Y1" s="8"/>
    </row>
    <row r="2" spans="1:25" s="7" customFormat="1" ht="30.75" customHeight="1" thickBot="1" x14ac:dyDescent="0.25">
      <c r="A2" s="1" t="s">
        <v>2</v>
      </c>
      <c r="B2" s="9"/>
      <c r="C2" s="10"/>
      <c r="D2" s="10"/>
      <c r="E2" s="10"/>
      <c r="F2" s="10"/>
      <c r="G2" s="10"/>
      <c r="H2" s="10"/>
      <c r="I2" s="10"/>
      <c r="J2" s="10"/>
      <c r="K2" s="10"/>
      <c r="L2" s="10"/>
      <c r="M2" s="10"/>
      <c r="N2" s="10"/>
      <c r="O2" s="10"/>
      <c r="P2" s="10"/>
      <c r="Q2" s="10"/>
      <c r="R2" s="10"/>
      <c r="S2" s="10"/>
      <c r="T2" s="10"/>
      <c r="U2" s="11"/>
      <c r="V2" s="12"/>
      <c r="W2" s="13"/>
      <c r="Y2" s="8"/>
    </row>
    <row r="3" spans="1:25" s="7" customFormat="1" ht="15.75" thickBot="1" x14ac:dyDescent="0.25">
      <c r="A3" s="14"/>
      <c r="B3" s="15"/>
      <c r="C3" s="15"/>
      <c r="D3" s="15"/>
      <c r="E3" s="15"/>
      <c r="F3" s="15"/>
      <c r="G3" s="15"/>
      <c r="H3" s="15"/>
      <c r="I3" s="15"/>
      <c r="J3" s="15"/>
      <c r="K3" s="15"/>
      <c r="L3" s="15"/>
      <c r="M3" s="15"/>
      <c r="N3" s="15"/>
      <c r="O3" s="15"/>
      <c r="P3" s="15"/>
      <c r="Q3" s="15"/>
      <c r="R3" s="15"/>
      <c r="S3" s="15"/>
      <c r="T3" s="15"/>
      <c r="U3" s="15"/>
      <c r="V3" s="15"/>
      <c r="W3" s="16"/>
      <c r="Y3" s="8"/>
    </row>
    <row r="4" spans="1:25" s="7" customFormat="1" ht="28.5" customHeight="1" x14ac:dyDescent="0.2">
      <c r="A4" s="17" t="s">
        <v>3</v>
      </c>
      <c r="B4" s="18" t="s">
        <v>4</v>
      </c>
      <c r="C4" s="17" t="s">
        <v>5</v>
      </c>
      <c r="D4" s="19" t="s">
        <v>6</v>
      </c>
      <c r="E4" s="20" t="s">
        <v>7</v>
      </c>
      <c r="F4" s="20"/>
      <c r="G4" s="20"/>
      <c r="H4" s="20" t="s">
        <v>8</v>
      </c>
      <c r="I4" s="20"/>
      <c r="J4" s="20"/>
      <c r="K4" s="20"/>
      <c r="L4" s="21" t="s">
        <v>9</v>
      </c>
      <c r="M4" s="21"/>
      <c r="N4" s="21"/>
      <c r="O4" s="20" t="s">
        <v>10</v>
      </c>
      <c r="P4" s="20"/>
      <c r="Q4" s="20"/>
      <c r="R4" s="22" t="s">
        <v>11</v>
      </c>
      <c r="S4" s="22"/>
      <c r="T4" s="22"/>
      <c r="U4" s="22"/>
      <c r="V4" s="22"/>
      <c r="W4" s="22"/>
      <c r="Y4" s="8"/>
    </row>
    <row r="5" spans="1:25" s="31" customFormat="1" ht="45.75" customHeight="1" x14ac:dyDescent="0.2">
      <c r="A5" s="23" t="s">
        <v>12</v>
      </c>
      <c r="B5" s="24" t="s">
        <v>13</v>
      </c>
      <c r="C5" s="24" t="s">
        <v>14</v>
      </c>
      <c r="D5" s="25" t="s">
        <v>15</v>
      </c>
      <c r="E5" s="26">
        <v>32243625</v>
      </c>
      <c r="F5" s="26"/>
      <c r="G5" s="26"/>
      <c r="H5" s="27" t="s">
        <v>16</v>
      </c>
      <c r="I5" s="27"/>
      <c r="J5" s="27"/>
      <c r="K5" s="27"/>
      <c r="L5" s="28">
        <f>SUM(M8:M63)</f>
        <v>3038180850</v>
      </c>
      <c r="M5" s="28"/>
      <c r="N5" s="28"/>
      <c r="O5" s="29">
        <f>SUM(V8:V63)</f>
        <v>1594410435</v>
      </c>
      <c r="P5" s="29"/>
      <c r="Q5" s="29"/>
      <c r="R5" s="30" t="s">
        <v>17</v>
      </c>
      <c r="S5" s="30"/>
      <c r="T5" s="30"/>
      <c r="U5" s="30"/>
      <c r="V5" s="30"/>
      <c r="W5" s="30"/>
      <c r="Y5" s="32"/>
    </row>
    <row r="6" spans="1:25" s="7" customFormat="1" ht="99" customHeight="1" x14ac:dyDescent="0.2">
      <c r="A6" s="33" t="s">
        <v>18</v>
      </c>
      <c r="B6" s="33" t="s">
        <v>19</v>
      </c>
      <c r="C6" s="34" t="s">
        <v>20</v>
      </c>
      <c r="D6" s="35"/>
      <c r="E6" s="35"/>
      <c r="F6" s="35"/>
      <c r="G6" s="35"/>
      <c r="H6" s="35"/>
      <c r="I6" s="35"/>
      <c r="J6" s="35"/>
      <c r="K6" s="36"/>
      <c r="L6" s="33" t="s">
        <v>21</v>
      </c>
      <c r="M6" s="37">
        <f>280*1423500</f>
        <v>398580000</v>
      </c>
      <c r="N6" s="38" t="s">
        <v>22</v>
      </c>
      <c r="O6" s="37">
        <f>M6*10%</f>
        <v>39858000</v>
      </c>
      <c r="P6" s="39" t="s">
        <v>23</v>
      </c>
      <c r="Q6" s="40"/>
      <c r="R6" s="41">
        <f>IFERROR(((O5+W30+W36+W37+W38+W39+W12+W13)/L5)*100, "0")</f>
        <v>54.326719951513091</v>
      </c>
      <c r="S6" s="41"/>
      <c r="T6" s="41"/>
      <c r="U6" s="41"/>
      <c r="V6" s="41"/>
      <c r="W6" s="41"/>
      <c r="Y6" s="8"/>
    </row>
    <row r="7" spans="1:25" s="51" customFormat="1" ht="115.5" customHeight="1" x14ac:dyDescent="0.25">
      <c r="A7" s="42" t="s">
        <v>24</v>
      </c>
      <c r="B7" s="43" t="s">
        <v>25</v>
      </c>
      <c r="C7" s="44" t="s">
        <v>26</v>
      </c>
      <c r="D7" s="45" t="s">
        <v>27</v>
      </c>
      <c r="E7" s="46" t="s">
        <v>28</v>
      </c>
      <c r="F7" s="47" t="s">
        <v>29</v>
      </c>
      <c r="G7" s="47" t="s">
        <v>30</v>
      </c>
      <c r="H7" s="47" t="s">
        <v>31</v>
      </c>
      <c r="I7" s="47" t="s">
        <v>32</v>
      </c>
      <c r="J7" s="47" t="s">
        <v>33</v>
      </c>
      <c r="K7" s="47" t="s">
        <v>34</v>
      </c>
      <c r="L7" s="47" t="s">
        <v>35</v>
      </c>
      <c r="M7" s="47" t="s">
        <v>36</v>
      </c>
      <c r="N7" s="47" t="s">
        <v>37</v>
      </c>
      <c r="O7" s="47" t="s">
        <v>38</v>
      </c>
      <c r="P7" s="47" t="s">
        <v>39</v>
      </c>
      <c r="Q7" s="47" t="s">
        <v>40</v>
      </c>
      <c r="R7" s="48" t="s">
        <v>41</v>
      </c>
      <c r="S7" s="48" t="s">
        <v>42</v>
      </c>
      <c r="T7" s="48" t="s">
        <v>43</v>
      </c>
      <c r="U7" s="49" t="s">
        <v>44</v>
      </c>
      <c r="V7" s="50" t="s">
        <v>45</v>
      </c>
      <c r="W7" s="50" t="s">
        <v>46</v>
      </c>
      <c r="Y7" s="52"/>
    </row>
    <row r="8" spans="1:25" ht="61.9" customHeight="1" x14ac:dyDescent="0.25">
      <c r="A8" s="88" t="s">
        <v>47</v>
      </c>
      <c r="B8" s="88" t="s">
        <v>48</v>
      </c>
      <c r="C8" s="89" t="s">
        <v>49</v>
      </c>
      <c r="D8" s="90">
        <v>212020200800</v>
      </c>
      <c r="E8" s="90" t="s">
        <v>50</v>
      </c>
      <c r="F8" s="91">
        <v>2</v>
      </c>
      <c r="G8" s="91">
        <v>2</v>
      </c>
      <c r="H8" s="91">
        <v>4</v>
      </c>
      <c r="I8" s="91">
        <v>1</v>
      </c>
      <c r="J8" s="91" t="s">
        <v>51</v>
      </c>
      <c r="K8" s="92">
        <v>0</v>
      </c>
      <c r="L8" s="65">
        <f>5257003*4</f>
        <v>21028012</v>
      </c>
      <c r="M8" s="63">
        <f>+L8</f>
        <v>21028012</v>
      </c>
      <c r="N8" s="62">
        <v>0</v>
      </c>
      <c r="O8" s="62">
        <v>0</v>
      </c>
      <c r="P8" s="61" t="s">
        <v>52</v>
      </c>
      <c r="Q8" s="61" t="s">
        <v>53</v>
      </c>
      <c r="R8" s="61" t="s">
        <v>54</v>
      </c>
      <c r="S8" s="61" t="s">
        <v>55</v>
      </c>
      <c r="T8" s="61" t="s">
        <v>56</v>
      </c>
      <c r="U8" s="93" t="s">
        <v>57</v>
      </c>
      <c r="V8" s="58">
        <v>21028012</v>
      </c>
      <c r="W8" s="59">
        <f>L8-V8</f>
        <v>0</v>
      </c>
    </row>
    <row r="9" spans="1:25" ht="76.150000000000006" customHeight="1" x14ac:dyDescent="0.25">
      <c r="A9" s="88" t="s">
        <v>47</v>
      </c>
      <c r="B9" s="88" t="s">
        <v>58</v>
      </c>
      <c r="C9" s="89" t="s">
        <v>59</v>
      </c>
      <c r="D9" s="90">
        <v>212020200800</v>
      </c>
      <c r="E9" s="90" t="s">
        <v>50</v>
      </c>
      <c r="F9" s="91">
        <v>3</v>
      </c>
      <c r="G9" s="91">
        <v>3</v>
      </c>
      <c r="H9" s="91">
        <v>10</v>
      </c>
      <c r="I9" s="91" t="s">
        <v>60</v>
      </c>
      <c r="J9" s="91" t="s">
        <v>51</v>
      </c>
      <c r="K9" s="92" t="s">
        <v>61</v>
      </c>
      <c r="L9" s="65">
        <v>247665012</v>
      </c>
      <c r="M9" s="63">
        <f>L9</f>
        <v>247665012</v>
      </c>
      <c r="N9" s="62">
        <v>0</v>
      </c>
      <c r="O9" s="62">
        <v>0</v>
      </c>
      <c r="P9" s="61" t="s">
        <v>52</v>
      </c>
      <c r="Q9" s="61" t="s">
        <v>53</v>
      </c>
      <c r="R9" s="61" t="s">
        <v>54</v>
      </c>
      <c r="S9" s="61" t="s">
        <v>55</v>
      </c>
      <c r="T9" s="61" t="s">
        <v>56</v>
      </c>
      <c r="U9" s="93" t="s">
        <v>62</v>
      </c>
      <c r="V9" s="58">
        <v>247665012</v>
      </c>
      <c r="W9" s="59">
        <f t="shared" ref="W9:W44" si="0">L9-V9</f>
        <v>0</v>
      </c>
    </row>
    <row r="10" spans="1:25" ht="37.15" customHeight="1" x14ac:dyDescent="0.25">
      <c r="A10" s="88" t="s">
        <v>63</v>
      </c>
      <c r="B10" s="88" t="s">
        <v>64</v>
      </c>
      <c r="C10" s="89" t="s">
        <v>65</v>
      </c>
      <c r="D10" s="90">
        <v>212020200800</v>
      </c>
      <c r="E10" s="90" t="s">
        <v>50</v>
      </c>
      <c r="F10" s="91">
        <v>2</v>
      </c>
      <c r="G10" s="91">
        <v>2</v>
      </c>
      <c r="H10" s="91">
        <v>4</v>
      </c>
      <c r="I10" s="91">
        <v>1</v>
      </c>
      <c r="J10" s="91" t="s">
        <v>51</v>
      </c>
      <c r="K10" s="91">
        <v>0</v>
      </c>
      <c r="L10" s="65">
        <f>5854390*4</f>
        <v>23417560</v>
      </c>
      <c r="M10" s="63">
        <f t="shared" ref="M10:M18" si="1">+L10</f>
        <v>23417560</v>
      </c>
      <c r="N10" s="62">
        <v>0</v>
      </c>
      <c r="O10" s="62">
        <v>0</v>
      </c>
      <c r="P10" s="61" t="s">
        <v>52</v>
      </c>
      <c r="Q10" s="61" t="s">
        <v>53</v>
      </c>
      <c r="R10" s="61" t="s">
        <v>54</v>
      </c>
      <c r="S10" s="61" t="s">
        <v>55</v>
      </c>
      <c r="T10" s="61" t="s">
        <v>56</v>
      </c>
      <c r="U10" s="93" t="s">
        <v>66</v>
      </c>
      <c r="V10" s="58">
        <v>23417560</v>
      </c>
      <c r="W10" s="59">
        <f t="shared" si="0"/>
        <v>0</v>
      </c>
    </row>
    <row r="11" spans="1:25" ht="48.6" customHeight="1" x14ac:dyDescent="0.25">
      <c r="A11" s="94" t="s">
        <v>67</v>
      </c>
      <c r="B11" s="95" t="s">
        <v>68</v>
      </c>
      <c r="C11" s="94" t="s">
        <v>69</v>
      </c>
      <c r="D11" s="95" t="s">
        <v>70</v>
      </c>
      <c r="E11" s="94" t="s">
        <v>50</v>
      </c>
      <c r="F11" s="62">
        <v>8</v>
      </c>
      <c r="G11" s="62">
        <v>9</v>
      </c>
      <c r="H11" s="62">
        <v>1</v>
      </c>
      <c r="I11" s="62">
        <v>1</v>
      </c>
      <c r="J11" s="62" t="s">
        <v>51</v>
      </c>
      <c r="K11" s="62">
        <v>0</v>
      </c>
      <c r="L11" s="96">
        <v>7968240.0000000009</v>
      </c>
      <c r="M11" s="63">
        <f t="shared" si="1"/>
        <v>7968240.0000000009</v>
      </c>
      <c r="N11" s="62">
        <v>0</v>
      </c>
      <c r="O11" s="62">
        <v>0</v>
      </c>
      <c r="P11" s="57" t="s">
        <v>52</v>
      </c>
      <c r="Q11" s="57" t="s">
        <v>53</v>
      </c>
      <c r="R11" s="57" t="s">
        <v>54</v>
      </c>
      <c r="S11" s="57" t="s">
        <v>55</v>
      </c>
      <c r="T11" s="57" t="s">
        <v>56</v>
      </c>
      <c r="U11" s="57"/>
      <c r="V11" s="58"/>
      <c r="W11" s="59">
        <f t="shared" si="0"/>
        <v>7968240.0000000009</v>
      </c>
    </row>
    <row r="12" spans="1:25" ht="25.5" x14ac:dyDescent="0.25">
      <c r="A12" s="97" t="s">
        <v>67</v>
      </c>
      <c r="B12" s="98" t="s">
        <v>71</v>
      </c>
      <c r="C12" s="99" t="s">
        <v>72</v>
      </c>
      <c r="D12" s="100">
        <v>212020200800</v>
      </c>
      <c r="E12" s="97" t="s">
        <v>50</v>
      </c>
      <c r="F12" s="66">
        <v>3</v>
      </c>
      <c r="G12" s="66">
        <v>4</v>
      </c>
      <c r="H12" s="66">
        <v>2</v>
      </c>
      <c r="I12" s="66">
        <v>1</v>
      </c>
      <c r="J12" s="66" t="s">
        <v>51</v>
      </c>
      <c r="K12" s="66">
        <v>0</v>
      </c>
      <c r="L12" s="101">
        <v>10939510</v>
      </c>
      <c r="M12" s="68">
        <f>L12+L13</f>
        <v>15939510</v>
      </c>
      <c r="N12" s="66">
        <v>0</v>
      </c>
      <c r="O12" s="66">
        <v>0</v>
      </c>
      <c r="P12" s="61" t="s">
        <v>52</v>
      </c>
      <c r="Q12" s="61" t="s">
        <v>53</v>
      </c>
      <c r="R12" s="61" t="s">
        <v>54</v>
      </c>
      <c r="S12" s="61" t="s">
        <v>55</v>
      </c>
      <c r="T12" s="61" t="s">
        <v>56</v>
      </c>
      <c r="U12" s="102" t="s">
        <v>73</v>
      </c>
      <c r="V12" s="103">
        <v>10920000</v>
      </c>
      <c r="W12" s="71">
        <f t="shared" si="0"/>
        <v>19510</v>
      </c>
    </row>
    <row r="13" spans="1:25" s="60" customFormat="1" ht="53.45" customHeight="1" x14ac:dyDescent="0.25">
      <c r="A13" s="104" t="s">
        <v>67</v>
      </c>
      <c r="B13" s="105" t="s">
        <v>71</v>
      </c>
      <c r="C13" s="106"/>
      <c r="D13" s="107" t="s">
        <v>74</v>
      </c>
      <c r="E13" s="104" t="s">
        <v>75</v>
      </c>
      <c r="F13" s="108">
        <v>3</v>
      </c>
      <c r="G13" s="108">
        <v>4</v>
      </c>
      <c r="H13" s="108">
        <v>2</v>
      </c>
      <c r="I13" s="108">
        <v>1</v>
      </c>
      <c r="J13" s="108" t="s">
        <v>51</v>
      </c>
      <c r="K13" s="108">
        <v>0</v>
      </c>
      <c r="L13" s="109">
        <v>5000000</v>
      </c>
      <c r="M13" s="73"/>
      <c r="N13" s="72">
        <v>0</v>
      </c>
      <c r="O13" s="72">
        <v>0</v>
      </c>
      <c r="P13" s="74" t="s">
        <v>52</v>
      </c>
      <c r="Q13" s="74" t="s">
        <v>53</v>
      </c>
      <c r="R13" s="74" t="s">
        <v>54</v>
      </c>
      <c r="S13" s="74" t="s">
        <v>55</v>
      </c>
      <c r="T13" s="74" t="s">
        <v>56</v>
      </c>
      <c r="U13" s="110"/>
      <c r="V13" s="111">
        <v>4680000</v>
      </c>
      <c r="W13" s="112">
        <f t="shared" si="0"/>
        <v>320000</v>
      </c>
      <c r="Y13" s="54"/>
    </row>
    <row r="14" spans="1:25" ht="53.45" customHeight="1" x14ac:dyDescent="0.25">
      <c r="A14" s="94" t="s">
        <v>67</v>
      </c>
      <c r="B14" s="95">
        <v>80101505</v>
      </c>
      <c r="C14" s="94" t="s">
        <v>76</v>
      </c>
      <c r="D14" s="95" t="s">
        <v>70</v>
      </c>
      <c r="E14" s="94" t="s">
        <v>50</v>
      </c>
      <c r="F14" s="62">
        <v>6</v>
      </c>
      <c r="G14" s="62">
        <v>7</v>
      </c>
      <c r="H14" s="62" t="s">
        <v>60</v>
      </c>
      <c r="I14" s="62" t="s">
        <v>60</v>
      </c>
      <c r="J14" s="62" t="s">
        <v>51</v>
      </c>
      <c r="K14" s="62">
        <v>0</v>
      </c>
      <c r="L14" s="96">
        <v>6045581</v>
      </c>
      <c r="M14" s="63">
        <f t="shared" si="1"/>
        <v>6045581</v>
      </c>
      <c r="N14" s="62">
        <v>0</v>
      </c>
      <c r="O14" s="62">
        <v>0</v>
      </c>
      <c r="P14" s="61" t="s">
        <v>52</v>
      </c>
      <c r="Q14" s="61" t="s">
        <v>53</v>
      </c>
      <c r="R14" s="61" t="s">
        <v>54</v>
      </c>
      <c r="S14" s="61" t="s">
        <v>55</v>
      </c>
      <c r="T14" s="57" t="s">
        <v>56</v>
      </c>
      <c r="U14" s="57"/>
      <c r="V14" s="58"/>
      <c r="W14" s="59">
        <f t="shared" si="0"/>
        <v>6045581</v>
      </c>
    </row>
    <row r="15" spans="1:25" ht="81" customHeight="1" x14ac:dyDescent="0.25">
      <c r="A15" s="94" t="s">
        <v>77</v>
      </c>
      <c r="B15" s="95" t="s">
        <v>78</v>
      </c>
      <c r="C15" s="94" t="s">
        <v>79</v>
      </c>
      <c r="D15" s="95" t="s">
        <v>70</v>
      </c>
      <c r="E15" s="94" t="s">
        <v>50</v>
      </c>
      <c r="F15" s="62">
        <v>1</v>
      </c>
      <c r="G15" s="62">
        <v>2</v>
      </c>
      <c r="H15" s="62">
        <v>11</v>
      </c>
      <c r="I15" s="62">
        <v>1</v>
      </c>
      <c r="J15" s="62" t="s">
        <v>80</v>
      </c>
      <c r="K15" s="62">
        <v>0</v>
      </c>
      <c r="L15" s="96">
        <v>398000000</v>
      </c>
      <c r="M15" s="63">
        <f t="shared" si="1"/>
        <v>398000000</v>
      </c>
      <c r="N15" s="62">
        <v>0</v>
      </c>
      <c r="O15" s="62">
        <v>0</v>
      </c>
      <c r="P15" s="61" t="s">
        <v>52</v>
      </c>
      <c r="Q15" s="61" t="s">
        <v>53</v>
      </c>
      <c r="R15" s="61" t="s">
        <v>54</v>
      </c>
      <c r="S15" s="61" t="s">
        <v>55</v>
      </c>
      <c r="T15" s="57" t="s">
        <v>56</v>
      </c>
      <c r="U15" s="57"/>
      <c r="V15" s="58"/>
      <c r="W15" s="59">
        <f t="shared" si="0"/>
        <v>398000000</v>
      </c>
    </row>
    <row r="16" spans="1:25" ht="66" customHeight="1" x14ac:dyDescent="0.25">
      <c r="A16" s="97" t="s">
        <v>77</v>
      </c>
      <c r="B16" s="98" t="s">
        <v>81</v>
      </c>
      <c r="C16" s="113" t="s">
        <v>82</v>
      </c>
      <c r="D16" s="98" t="s">
        <v>70</v>
      </c>
      <c r="E16" s="97" t="s">
        <v>50</v>
      </c>
      <c r="F16" s="66">
        <v>1</v>
      </c>
      <c r="G16" s="66">
        <v>1</v>
      </c>
      <c r="H16" s="66">
        <v>11</v>
      </c>
      <c r="I16" s="66">
        <v>1</v>
      </c>
      <c r="J16" s="66" t="s">
        <v>51</v>
      </c>
      <c r="K16" s="66">
        <v>0</v>
      </c>
      <c r="L16" s="101">
        <v>137817645</v>
      </c>
      <c r="M16" s="68">
        <f>L16+L17</f>
        <v>202673007</v>
      </c>
      <c r="N16" s="66">
        <v>0</v>
      </c>
      <c r="O16" s="66">
        <v>0</v>
      </c>
      <c r="P16" s="61" t="s">
        <v>52</v>
      </c>
      <c r="Q16" s="61" t="s">
        <v>53</v>
      </c>
      <c r="R16" s="61" t="s">
        <v>54</v>
      </c>
      <c r="S16" s="61" t="s">
        <v>55</v>
      </c>
      <c r="T16" s="61" t="s">
        <v>56</v>
      </c>
      <c r="U16" s="69" t="s">
        <v>83</v>
      </c>
      <c r="V16" s="70">
        <v>137817645</v>
      </c>
      <c r="W16" s="71">
        <f t="shared" si="0"/>
        <v>0</v>
      </c>
    </row>
    <row r="17" spans="1:25" ht="66" customHeight="1" x14ac:dyDescent="0.25">
      <c r="A17" s="104" t="s">
        <v>77</v>
      </c>
      <c r="B17" s="105" t="s">
        <v>81</v>
      </c>
      <c r="C17" s="114"/>
      <c r="D17" s="105" t="s">
        <v>70</v>
      </c>
      <c r="E17" s="104" t="s">
        <v>50</v>
      </c>
      <c r="F17" s="72">
        <v>1</v>
      </c>
      <c r="G17" s="72">
        <v>1</v>
      </c>
      <c r="H17" s="72">
        <v>11</v>
      </c>
      <c r="I17" s="72">
        <v>1</v>
      </c>
      <c r="J17" s="72" t="s">
        <v>51</v>
      </c>
      <c r="K17" s="72">
        <v>0</v>
      </c>
      <c r="L17" s="109">
        <v>64855362</v>
      </c>
      <c r="M17" s="73"/>
      <c r="N17" s="72">
        <v>0</v>
      </c>
      <c r="O17" s="72">
        <v>0</v>
      </c>
      <c r="P17" s="74" t="s">
        <v>52</v>
      </c>
      <c r="Q17" s="74" t="s">
        <v>53</v>
      </c>
      <c r="R17" s="74" t="s">
        <v>54</v>
      </c>
      <c r="S17" s="74" t="s">
        <v>55</v>
      </c>
      <c r="T17" s="74" t="s">
        <v>56</v>
      </c>
      <c r="U17" s="115" t="s">
        <v>84</v>
      </c>
      <c r="V17" s="75">
        <v>64855362</v>
      </c>
      <c r="W17" s="112">
        <f t="shared" si="0"/>
        <v>0</v>
      </c>
    </row>
    <row r="18" spans="1:25" ht="45.6" customHeight="1" x14ac:dyDescent="0.25">
      <c r="A18" s="94" t="s">
        <v>77</v>
      </c>
      <c r="B18" s="95" t="s">
        <v>85</v>
      </c>
      <c r="C18" s="94" t="s">
        <v>86</v>
      </c>
      <c r="D18" s="95" t="s">
        <v>87</v>
      </c>
      <c r="E18" s="94" t="s">
        <v>88</v>
      </c>
      <c r="F18" s="62">
        <v>5</v>
      </c>
      <c r="G18" s="62">
        <v>6</v>
      </c>
      <c r="H18" s="62">
        <v>1</v>
      </c>
      <c r="I18" s="62">
        <v>1</v>
      </c>
      <c r="J18" s="62" t="s">
        <v>89</v>
      </c>
      <c r="K18" s="62">
        <v>0</v>
      </c>
      <c r="L18" s="96">
        <v>5800544</v>
      </c>
      <c r="M18" s="63">
        <f t="shared" si="1"/>
        <v>5800544</v>
      </c>
      <c r="N18" s="62">
        <v>0</v>
      </c>
      <c r="O18" s="62">
        <v>0</v>
      </c>
      <c r="P18" s="61" t="s">
        <v>52</v>
      </c>
      <c r="Q18" s="61" t="s">
        <v>53</v>
      </c>
      <c r="R18" s="61" t="s">
        <v>54</v>
      </c>
      <c r="S18" s="61" t="s">
        <v>55</v>
      </c>
      <c r="T18" s="57" t="s">
        <v>56</v>
      </c>
      <c r="U18" s="57"/>
      <c r="V18" s="58"/>
      <c r="W18" s="59">
        <f t="shared" si="0"/>
        <v>5800544</v>
      </c>
    </row>
    <row r="19" spans="1:25" ht="60.75" customHeight="1" x14ac:dyDescent="0.25">
      <c r="A19" s="94" t="s">
        <v>77</v>
      </c>
      <c r="B19" s="95" t="s">
        <v>90</v>
      </c>
      <c r="C19" s="94" t="s">
        <v>91</v>
      </c>
      <c r="D19" s="95" t="s">
        <v>70</v>
      </c>
      <c r="E19" s="94" t="s">
        <v>50</v>
      </c>
      <c r="F19" s="62">
        <v>2</v>
      </c>
      <c r="G19" s="62">
        <v>2</v>
      </c>
      <c r="H19" s="62">
        <v>1</v>
      </c>
      <c r="I19" s="62">
        <v>1</v>
      </c>
      <c r="J19" s="62" t="s">
        <v>51</v>
      </c>
      <c r="K19" s="62">
        <v>0</v>
      </c>
      <c r="L19" s="109">
        <v>5854390</v>
      </c>
      <c r="M19" s="63">
        <f>L19</f>
        <v>5854390</v>
      </c>
      <c r="N19" s="62">
        <v>0</v>
      </c>
      <c r="O19" s="62">
        <v>0</v>
      </c>
      <c r="P19" s="61" t="s">
        <v>52</v>
      </c>
      <c r="Q19" s="61" t="s">
        <v>53</v>
      </c>
      <c r="R19" s="61" t="s">
        <v>54</v>
      </c>
      <c r="S19" s="61" t="s">
        <v>55</v>
      </c>
      <c r="T19" s="57" t="s">
        <v>56</v>
      </c>
      <c r="U19" s="93" t="s">
        <v>92</v>
      </c>
      <c r="V19" s="58">
        <v>5854390</v>
      </c>
      <c r="W19" s="59">
        <f t="shared" si="0"/>
        <v>0</v>
      </c>
    </row>
    <row r="20" spans="1:25" ht="88.5" customHeight="1" x14ac:dyDescent="0.25">
      <c r="A20" s="94" t="s">
        <v>93</v>
      </c>
      <c r="B20" s="95">
        <v>80111600</v>
      </c>
      <c r="C20" s="94" t="s">
        <v>94</v>
      </c>
      <c r="D20" s="116">
        <v>212020200800</v>
      </c>
      <c r="E20" s="94" t="s">
        <v>95</v>
      </c>
      <c r="F20" s="62">
        <v>1</v>
      </c>
      <c r="G20" s="62">
        <v>1</v>
      </c>
      <c r="H20" s="62">
        <v>4</v>
      </c>
      <c r="I20" s="62">
        <v>1</v>
      </c>
      <c r="J20" s="62" t="s">
        <v>51</v>
      </c>
      <c r="K20" s="62">
        <v>0</v>
      </c>
      <c r="L20" s="65">
        <f t="shared" ref="L20:L21" si="2">5257003*4</f>
        <v>21028012</v>
      </c>
      <c r="M20" s="63">
        <f t="shared" ref="M20:M32" si="3">+L20</f>
        <v>21028012</v>
      </c>
      <c r="N20" s="62">
        <v>0</v>
      </c>
      <c r="O20" s="62">
        <v>0</v>
      </c>
      <c r="P20" s="61" t="s">
        <v>52</v>
      </c>
      <c r="Q20" s="61" t="s">
        <v>53</v>
      </c>
      <c r="R20" s="61" t="s">
        <v>54</v>
      </c>
      <c r="S20" s="61" t="s">
        <v>55</v>
      </c>
      <c r="T20" s="57" t="s">
        <v>56</v>
      </c>
      <c r="U20" s="93" t="s">
        <v>96</v>
      </c>
      <c r="V20" s="58">
        <v>21028012</v>
      </c>
      <c r="W20" s="59">
        <f t="shared" si="0"/>
        <v>0</v>
      </c>
    </row>
    <row r="21" spans="1:25" ht="87.75" customHeight="1" x14ac:dyDescent="0.25">
      <c r="A21" s="94" t="s">
        <v>93</v>
      </c>
      <c r="B21" s="95">
        <v>80111600</v>
      </c>
      <c r="C21" s="94" t="s">
        <v>97</v>
      </c>
      <c r="D21" s="116">
        <v>212020200800</v>
      </c>
      <c r="E21" s="94" t="s">
        <v>95</v>
      </c>
      <c r="F21" s="62">
        <v>1</v>
      </c>
      <c r="G21" s="62">
        <v>1</v>
      </c>
      <c r="H21" s="62">
        <v>4</v>
      </c>
      <c r="I21" s="62">
        <v>1</v>
      </c>
      <c r="J21" s="62" t="s">
        <v>51</v>
      </c>
      <c r="K21" s="62">
        <v>0</v>
      </c>
      <c r="L21" s="65">
        <f t="shared" si="2"/>
        <v>21028012</v>
      </c>
      <c r="M21" s="63">
        <f t="shared" si="3"/>
        <v>21028012</v>
      </c>
      <c r="N21" s="62">
        <v>0</v>
      </c>
      <c r="O21" s="62">
        <v>0</v>
      </c>
      <c r="P21" s="61" t="s">
        <v>52</v>
      </c>
      <c r="Q21" s="61" t="s">
        <v>53</v>
      </c>
      <c r="R21" s="61" t="s">
        <v>54</v>
      </c>
      <c r="S21" s="61" t="s">
        <v>55</v>
      </c>
      <c r="T21" s="57" t="s">
        <v>56</v>
      </c>
      <c r="U21" s="93" t="s">
        <v>98</v>
      </c>
      <c r="V21" s="58">
        <v>21028012</v>
      </c>
      <c r="W21" s="59">
        <f t="shared" si="0"/>
        <v>0</v>
      </c>
    </row>
    <row r="22" spans="1:25" ht="80.25" customHeight="1" x14ac:dyDescent="0.25">
      <c r="A22" s="94" t="s">
        <v>93</v>
      </c>
      <c r="B22" s="95">
        <v>80111600</v>
      </c>
      <c r="C22" s="94" t="s">
        <v>99</v>
      </c>
      <c r="D22" s="116">
        <v>212020200800</v>
      </c>
      <c r="E22" s="94" t="s">
        <v>95</v>
      </c>
      <c r="F22" s="62">
        <v>1</v>
      </c>
      <c r="G22" s="62">
        <v>1</v>
      </c>
      <c r="H22" s="62">
        <v>4</v>
      </c>
      <c r="I22" s="62">
        <v>1</v>
      </c>
      <c r="J22" s="62" t="s">
        <v>51</v>
      </c>
      <c r="K22" s="62">
        <v>0</v>
      </c>
      <c r="L22" s="65">
        <f>5854390*4</f>
        <v>23417560</v>
      </c>
      <c r="M22" s="63">
        <f t="shared" si="3"/>
        <v>23417560</v>
      </c>
      <c r="N22" s="62">
        <v>0</v>
      </c>
      <c r="O22" s="62">
        <v>0</v>
      </c>
      <c r="P22" s="61" t="s">
        <v>52</v>
      </c>
      <c r="Q22" s="61" t="s">
        <v>53</v>
      </c>
      <c r="R22" s="61" t="s">
        <v>54</v>
      </c>
      <c r="S22" s="61" t="s">
        <v>55</v>
      </c>
      <c r="T22" s="57" t="s">
        <v>56</v>
      </c>
      <c r="U22" s="93" t="s">
        <v>100</v>
      </c>
      <c r="V22" s="58">
        <v>23417560</v>
      </c>
      <c r="W22" s="59">
        <f t="shared" si="0"/>
        <v>0</v>
      </c>
    </row>
    <row r="23" spans="1:25" ht="49.9" customHeight="1" x14ac:dyDescent="0.25">
      <c r="A23" s="94" t="s">
        <v>101</v>
      </c>
      <c r="B23" s="95">
        <v>80111504</v>
      </c>
      <c r="C23" s="94" t="s">
        <v>102</v>
      </c>
      <c r="D23" s="116">
        <v>212020200800</v>
      </c>
      <c r="E23" s="94" t="s">
        <v>103</v>
      </c>
      <c r="F23" s="62">
        <v>3</v>
      </c>
      <c r="G23" s="62">
        <v>3</v>
      </c>
      <c r="H23" s="62">
        <v>9</v>
      </c>
      <c r="I23" s="62">
        <v>1</v>
      </c>
      <c r="J23" s="62" t="s">
        <v>51</v>
      </c>
      <c r="K23" s="62">
        <v>0</v>
      </c>
      <c r="L23" s="63">
        <v>70000000</v>
      </c>
      <c r="M23" s="63">
        <f t="shared" si="3"/>
        <v>70000000</v>
      </c>
      <c r="N23" s="62">
        <v>0</v>
      </c>
      <c r="O23" s="62">
        <v>0</v>
      </c>
      <c r="P23" s="61" t="s">
        <v>52</v>
      </c>
      <c r="Q23" s="61" t="s">
        <v>53</v>
      </c>
      <c r="R23" s="61" t="s">
        <v>54</v>
      </c>
      <c r="S23" s="61" t="s">
        <v>55</v>
      </c>
      <c r="T23" s="57" t="s">
        <v>56</v>
      </c>
      <c r="U23" s="57"/>
      <c r="V23" s="58"/>
      <c r="W23" s="59">
        <f t="shared" si="0"/>
        <v>70000000</v>
      </c>
    </row>
    <row r="24" spans="1:25" s="64" customFormat="1" ht="63.6" customHeight="1" x14ac:dyDescent="0.25">
      <c r="A24" s="94" t="s">
        <v>104</v>
      </c>
      <c r="B24" s="95">
        <v>80161500</v>
      </c>
      <c r="C24" s="94" t="s">
        <v>105</v>
      </c>
      <c r="D24" s="116">
        <v>212020200800</v>
      </c>
      <c r="E24" s="94" t="s">
        <v>50</v>
      </c>
      <c r="F24" s="62">
        <v>4</v>
      </c>
      <c r="G24" s="62">
        <v>4</v>
      </c>
      <c r="H24" s="62">
        <v>4</v>
      </c>
      <c r="I24" s="62">
        <v>1</v>
      </c>
      <c r="J24" s="62" t="s">
        <v>51</v>
      </c>
      <c r="K24" s="62">
        <v>0</v>
      </c>
      <c r="L24" s="63">
        <v>74404923</v>
      </c>
      <c r="M24" s="63">
        <f t="shared" si="3"/>
        <v>74404923</v>
      </c>
      <c r="N24" s="62">
        <v>0</v>
      </c>
      <c r="O24" s="62">
        <v>0</v>
      </c>
      <c r="P24" s="61" t="s">
        <v>52</v>
      </c>
      <c r="Q24" s="61" t="s">
        <v>53</v>
      </c>
      <c r="R24" s="61" t="s">
        <v>54</v>
      </c>
      <c r="S24" s="61" t="s">
        <v>55</v>
      </c>
      <c r="T24" s="57" t="s">
        <v>56</v>
      </c>
      <c r="U24" s="57"/>
      <c r="V24" s="58"/>
      <c r="W24" s="59">
        <f t="shared" si="0"/>
        <v>74404923</v>
      </c>
      <c r="Y24" s="54"/>
    </row>
    <row r="25" spans="1:25" ht="36.6" customHeight="1" x14ac:dyDescent="0.25">
      <c r="A25" s="94" t="s">
        <v>104</v>
      </c>
      <c r="B25" s="95">
        <v>80111600</v>
      </c>
      <c r="C25" s="94" t="s">
        <v>106</v>
      </c>
      <c r="D25" s="116">
        <v>212020200800</v>
      </c>
      <c r="E25" s="94" t="s">
        <v>50</v>
      </c>
      <c r="F25" s="62">
        <v>4</v>
      </c>
      <c r="G25" s="62">
        <v>4</v>
      </c>
      <c r="H25" s="62">
        <v>4</v>
      </c>
      <c r="I25" s="62">
        <v>1</v>
      </c>
      <c r="J25" s="62" t="s">
        <v>51</v>
      </c>
      <c r="K25" s="62">
        <v>0</v>
      </c>
      <c r="L25" s="65">
        <f>5854390*4</f>
        <v>23417560</v>
      </c>
      <c r="M25" s="63">
        <f t="shared" si="3"/>
        <v>23417560</v>
      </c>
      <c r="N25" s="62">
        <v>0</v>
      </c>
      <c r="O25" s="62">
        <v>0</v>
      </c>
      <c r="P25" s="61" t="s">
        <v>52</v>
      </c>
      <c r="Q25" s="61" t="s">
        <v>53</v>
      </c>
      <c r="R25" s="61" t="s">
        <v>54</v>
      </c>
      <c r="S25" s="61" t="s">
        <v>55</v>
      </c>
      <c r="T25" s="57" t="s">
        <v>56</v>
      </c>
      <c r="U25" s="57"/>
      <c r="V25" s="58"/>
      <c r="W25" s="59">
        <f t="shared" si="0"/>
        <v>23417560</v>
      </c>
    </row>
    <row r="26" spans="1:25" ht="105" customHeight="1" x14ac:dyDescent="0.25">
      <c r="A26" s="94" t="s">
        <v>107</v>
      </c>
      <c r="B26" s="95" t="s">
        <v>48</v>
      </c>
      <c r="C26" s="94" t="s">
        <v>108</v>
      </c>
      <c r="D26" s="94" t="s">
        <v>70</v>
      </c>
      <c r="E26" s="94" t="s">
        <v>50</v>
      </c>
      <c r="F26" s="62">
        <v>1</v>
      </c>
      <c r="G26" s="62">
        <v>1</v>
      </c>
      <c r="H26" s="62">
        <v>4</v>
      </c>
      <c r="I26" s="62">
        <v>1</v>
      </c>
      <c r="J26" s="62" t="s">
        <v>51</v>
      </c>
      <c r="K26" s="62">
        <v>0</v>
      </c>
      <c r="L26" s="65">
        <f t="shared" ref="L26" si="4">5257003*4</f>
        <v>21028012</v>
      </c>
      <c r="M26" s="63">
        <f t="shared" si="3"/>
        <v>21028012</v>
      </c>
      <c r="N26" s="62">
        <v>0</v>
      </c>
      <c r="O26" s="62">
        <v>0</v>
      </c>
      <c r="P26" s="61" t="s">
        <v>52</v>
      </c>
      <c r="Q26" s="61" t="s">
        <v>53</v>
      </c>
      <c r="R26" s="61" t="s">
        <v>54</v>
      </c>
      <c r="S26" s="61" t="s">
        <v>55</v>
      </c>
      <c r="T26" s="57" t="s">
        <v>56</v>
      </c>
      <c r="U26" s="93" t="s">
        <v>109</v>
      </c>
      <c r="V26" s="58">
        <v>21028012</v>
      </c>
      <c r="W26" s="59">
        <f t="shared" si="0"/>
        <v>0</v>
      </c>
    </row>
    <row r="27" spans="1:25" ht="38.25" x14ac:dyDescent="0.25">
      <c r="A27" s="97" t="s">
        <v>110</v>
      </c>
      <c r="B27" s="98">
        <v>86111604</v>
      </c>
      <c r="C27" s="113" t="s">
        <v>111</v>
      </c>
      <c r="D27" s="100">
        <v>212020200902</v>
      </c>
      <c r="E27" s="97" t="s">
        <v>75</v>
      </c>
      <c r="F27" s="66">
        <v>3</v>
      </c>
      <c r="G27" s="66">
        <v>3</v>
      </c>
      <c r="H27" s="66">
        <v>10</v>
      </c>
      <c r="I27" s="66">
        <v>1</v>
      </c>
      <c r="J27" s="66" t="s">
        <v>51</v>
      </c>
      <c r="K27" s="66">
        <v>0</v>
      </c>
      <c r="L27" s="67">
        <v>100000000</v>
      </c>
      <c r="M27" s="68">
        <f>L27+L28</f>
        <v>840000000</v>
      </c>
      <c r="N27" s="66">
        <v>0</v>
      </c>
      <c r="O27" s="66">
        <v>0</v>
      </c>
      <c r="P27" s="61" t="s">
        <v>52</v>
      </c>
      <c r="Q27" s="61" t="s">
        <v>53</v>
      </c>
      <c r="R27" s="61" t="s">
        <v>54</v>
      </c>
      <c r="S27" s="61" t="s">
        <v>55</v>
      </c>
      <c r="T27" s="61" t="s">
        <v>56</v>
      </c>
      <c r="U27" s="69" t="s">
        <v>112</v>
      </c>
      <c r="V27" s="70">
        <v>100000000</v>
      </c>
      <c r="W27" s="71">
        <f>L27-V27</f>
        <v>0</v>
      </c>
    </row>
    <row r="28" spans="1:25" ht="38.25" x14ac:dyDescent="0.25">
      <c r="A28" s="104" t="s">
        <v>110</v>
      </c>
      <c r="B28" s="105">
        <v>86111604</v>
      </c>
      <c r="C28" s="114"/>
      <c r="D28" s="107">
        <v>212020200902</v>
      </c>
      <c r="E28" s="104" t="s">
        <v>75</v>
      </c>
      <c r="F28" s="72">
        <v>3</v>
      </c>
      <c r="G28" s="72">
        <v>3</v>
      </c>
      <c r="H28" s="72">
        <v>10</v>
      </c>
      <c r="I28" s="72">
        <v>1</v>
      </c>
      <c r="J28" s="72" t="s">
        <v>51</v>
      </c>
      <c r="K28" s="72">
        <v>0</v>
      </c>
      <c r="L28" s="65">
        <f>840000000-100000000</f>
        <v>740000000</v>
      </c>
      <c r="M28" s="73"/>
      <c r="N28" s="72">
        <v>0</v>
      </c>
      <c r="O28" s="72">
        <v>0</v>
      </c>
      <c r="P28" s="74" t="s">
        <v>52</v>
      </c>
      <c r="Q28" s="74" t="s">
        <v>53</v>
      </c>
      <c r="R28" s="74" t="s">
        <v>54</v>
      </c>
      <c r="S28" s="74" t="s">
        <v>55</v>
      </c>
      <c r="T28" s="74" t="s">
        <v>56</v>
      </c>
      <c r="U28" s="74"/>
      <c r="V28" s="75"/>
      <c r="W28" s="112">
        <f>L28-V28</f>
        <v>740000000</v>
      </c>
      <c r="X28" s="76"/>
    </row>
    <row r="29" spans="1:25" ht="41.25" customHeight="1" x14ac:dyDescent="0.25">
      <c r="A29" s="94" t="s">
        <v>113</v>
      </c>
      <c r="B29" s="95">
        <v>85122201</v>
      </c>
      <c r="C29" s="94" t="s">
        <v>114</v>
      </c>
      <c r="D29" s="116">
        <v>212020200900</v>
      </c>
      <c r="E29" s="94" t="s">
        <v>115</v>
      </c>
      <c r="F29" s="62">
        <v>1</v>
      </c>
      <c r="G29" s="62">
        <v>1</v>
      </c>
      <c r="H29" s="62">
        <v>11</v>
      </c>
      <c r="I29" s="62" t="s">
        <v>60</v>
      </c>
      <c r="J29" s="62" t="s">
        <v>51</v>
      </c>
      <c r="K29" s="62">
        <v>0</v>
      </c>
      <c r="L29" s="63">
        <v>100000000</v>
      </c>
      <c r="M29" s="63">
        <f t="shared" si="3"/>
        <v>100000000</v>
      </c>
      <c r="N29" s="62">
        <v>0</v>
      </c>
      <c r="O29" s="62">
        <v>0</v>
      </c>
      <c r="P29" s="61" t="s">
        <v>52</v>
      </c>
      <c r="Q29" s="61" t="s">
        <v>53</v>
      </c>
      <c r="R29" s="61" t="s">
        <v>54</v>
      </c>
      <c r="S29" s="61" t="s">
        <v>55</v>
      </c>
      <c r="T29" s="57" t="s">
        <v>56</v>
      </c>
      <c r="U29" s="93" t="s">
        <v>116</v>
      </c>
      <c r="V29" s="58">
        <v>100000000</v>
      </c>
      <c r="W29" s="59">
        <f t="shared" si="0"/>
        <v>0</v>
      </c>
    </row>
    <row r="30" spans="1:25" ht="39" customHeight="1" x14ac:dyDescent="0.25">
      <c r="A30" s="94" t="s">
        <v>113</v>
      </c>
      <c r="B30" s="95">
        <v>85101605</v>
      </c>
      <c r="C30" s="94" t="s">
        <v>117</v>
      </c>
      <c r="D30" s="116">
        <v>212020200900</v>
      </c>
      <c r="E30" s="94" t="s">
        <v>115</v>
      </c>
      <c r="F30" s="62">
        <v>1</v>
      </c>
      <c r="G30" s="62">
        <v>1</v>
      </c>
      <c r="H30" s="62">
        <v>11</v>
      </c>
      <c r="I30" s="62" t="s">
        <v>60</v>
      </c>
      <c r="J30" s="62" t="s">
        <v>89</v>
      </c>
      <c r="K30" s="62">
        <v>0</v>
      </c>
      <c r="L30" s="63">
        <v>8000000</v>
      </c>
      <c r="M30" s="63">
        <f t="shared" si="3"/>
        <v>8000000</v>
      </c>
      <c r="N30" s="62">
        <v>0</v>
      </c>
      <c r="O30" s="62">
        <v>0</v>
      </c>
      <c r="P30" s="61" t="s">
        <v>52</v>
      </c>
      <c r="Q30" s="61" t="s">
        <v>53</v>
      </c>
      <c r="R30" s="61" t="s">
        <v>54</v>
      </c>
      <c r="S30" s="61" t="s">
        <v>55</v>
      </c>
      <c r="T30" s="57" t="s">
        <v>56</v>
      </c>
      <c r="U30" s="93" t="s">
        <v>118</v>
      </c>
      <c r="V30" s="58">
        <v>5005000</v>
      </c>
      <c r="W30" s="59">
        <f t="shared" si="0"/>
        <v>2995000</v>
      </c>
    </row>
    <row r="31" spans="1:25" ht="37.15" customHeight="1" x14ac:dyDescent="0.25">
      <c r="A31" s="94" t="s">
        <v>113</v>
      </c>
      <c r="B31" s="95">
        <v>80111707</v>
      </c>
      <c r="C31" s="94" t="s">
        <v>119</v>
      </c>
      <c r="D31" s="116">
        <v>212020200900</v>
      </c>
      <c r="E31" s="94" t="s">
        <v>115</v>
      </c>
      <c r="F31" s="62">
        <v>4</v>
      </c>
      <c r="G31" s="62">
        <v>5</v>
      </c>
      <c r="H31" s="62">
        <v>2</v>
      </c>
      <c r="I31" s="62" t="s">
        <v>60</v>
      </c>
      <c r="J31" s="62" t="s">
        <v>89</v>
      </c>
      <c r="K31" s="62">
        <v>0</v>
      </c>
      <c r="L31" s="63">
        <v>5000000</v>
      </c>
      <c r="M31" s="63">
        <f t="shared" si="3"/>
        <v>5000000</v>
      </c>
      <c r="N31" s="62">
        <v>0</v>
      </c>
      <c r="O31" s="62">
        <v>0</v>
      </c>
      <c r="P31" s="61" t="s">
        <v>52</v>
      </c>
      <c r="Q31" s="61" t="s">
        <v>53</v>
      </c>
      <c r="R31" s="61" t="s">
        <v>54</v>
      </c>
      <c r="S31" s="61" t="s">
        <v>55</v>
      </c>
      <c r="T31" s="57" t="s">
        <v>56</v>
      </c>
      <c r="U31" s="57"/>
      <c r="V31" s="58"/>
      <c r="W31" s="59">
        <f t="shared" si="0"/>
        <v>5000000</v>
      </c>
    </row>
    <row r="32" spans="1:25" ht="40.9" customHeight="1" x14ac:dyDescent="0.25">
      <c r="A32" s="94" t="s">
        <v>113</v>
      </c>
      <c r="B32" s="95">
        <v>46191601</v>
      </c>
      <c r="C32" s="94" t="s">
        <v>120</v>
      </c>
      <c r="D32" s="116">
        <v>212020200900</v>
      </c>
      <c r="E32" s="94" t="s">
        <v>115</v>
      </c>
      <c r="F32" s="62">
        <v>6</v>
      </c>
      <c r="G32" s="62">
        <v>7</v>
      </c>
      <c r="H32" s="62">
        <v>1</v>
      </c>
      <c r="I32" s="62">
        <v>1</v>
      </c>
      <c r="J32" s="62" t="s">
        <v>89</v>
      </c>
      <c r="K32" s="62">
        <v>0</v>
      </c>
      <c r="L32" s="63">
        <v>2000000</v>
      </c>
      <c r="M32" s="63">
        <f t="shared" si="3"/>
        <v>2000000</v>
      </c>
      <c r="N32" s="62">
        <v>0</v>
      </c>
      <c r="O32" s="62">
        <v>0</v>
      </c>
      <c r="P32" s="61" t="s">
        <v>52</v>
      </c>
      <c r="Q32" s="61" t="s">
        <v>53</v>
      </c>
      <c r="R32" s="61" t="s">
        <v>54</v>
      </c>
      <c r="S32" s="61" t="s">
        <v>55</v>
      </c>
      <c r="T32" s="57" t="s">
        <v>56</v>
      </c>
      <c r="U32" s="57"/>
      <c r="V32" s="58"/>
      <c r="W32" s="59">
        <f t="shared" si="0"/>
        <v>2000000</v>
      </c>
    </row>
    <row r="33" spans="1:27" ht="42.6" customHeight="1" x14ac:dyDescent="0.25">
      <c r="A33" s="97" t="s">
        <v>113</v>
      </c>
      <c r="B33" s="98" t="s">
        <v>121</v>
      </c>
      <c r="C33" s="113" t="s">
        <v>122</v>
      </c>
      <c r="D33" s="100">
        <v>212020200900</v>
      </c>
      <c r="E33" s="97" t="s">
        <v>123</v>
      </c>
      <c r="F33" s="66">
        <v>2</v>
      </c>
      <c r="G33" s="66">
        <v>3</v>
      </c>
      <c r="H33" s="66">
        <v>10</v>
      </c>
      <c r="I33" s="66">
        <v>1</v>
      </c>
      <c r="J33" s="66" t="s">
        <v>51</v>
      </c>
      <c r="K33" s="66">
        <v>0</v>
      </c>
      <c r="L33" s="67">
        <v>117583000</v>
      </c>
      <c r="M33" s="68">
        <f>L33+L34+L35</f>
        <v>182583000</v>
      </c>
      <c r="N33" s="66">
        <v>0</v>
      </c>
      <c r="O33" s="66">
        <v>0</v>
      </c>
      <c r="P33" s="61" t="s">
        <v>52</v>
      </c>
      <c r="Q33" s="61" t="s">
        <v>53</v>
      </c>
      <c r="R33" s="61" t="s">
        <v>54</v>
      </c>
      <c r="S33" s="61" t="s">
        <v>55</v>
      </c>
      <c r="T33" s="61" t="s">
        <v>56</v>
      </c>
      <c r="U33" s="102" t="s">
        <v>124</v>
      </c>
      <c r="V33" s="70">
        <v>117583000</v>
      </c>
      <c r="W33" s="71">
        <f t="shared" si="0"/>
        <v>0</v>
      </c>
    </row>
    <row r="34" spans="1:27" ht="70.5" customHeight="1" x14ac:dyDescent="0.25">
      <c r="A34" s="117" t="s">
        <v>113</v>
      </c>
      <c r="B34" s="118" t="s">
        <v>121</v>
      </c>
      <c r="C34" s="119"/>
      <c r="D34" s="120">
        <v>212020200600</v>
      </c>
      <c r="E34" s="121" t="s">
        <v>125</v>
      </c>
      <c r="F34" s="122">
        <v>2</v>
      </c>
      <c r="G34" s="122">
        <v>3</v>
      </c>
      <c r="H34" s="122">
        <v>10</v>
      </c>
      <c r="I34" s="122">
        <v>1</v>
      </c>
      <c r="J34" s="122" t="s">
        <v>51</v>
      </c>
      <c r="K34" s="122">
        <v>0</v>
      </c>
      <c r="L34" s="123">
        <v>10000000</v>
      </c>
      <c r="M34" s="124"/>
      <c r="N34" s="125">
        <v>0</v>
      </c>
      <c r="O34" s="125">
        <v>0</v>
      </c>
      <c r="P34" s="126" t="s">
        <v>52</v>
      </c>
      <c r="Q34" s="126" t="s">
        <v>53</v>
      </c>
      <c r="R34" s="126" t="s">
        <v>54</v>
      </c>
      <c r="S34" s="126" t="s">
        <v>55</v>
      </c>
      <c r="T34" s="126" t="s">
        <v>56</v>
      </c>
      <c r="U34" s="127"/>
      <c r="V34" s="128">
        <v>10000000</v>
      </c>
      <c r="W34" s="129">
        <f t="shared" si="0"/>
        <v>0</v>
      </c>
    </row>
    <row r="35" spans="1:27" ht="70.5" customHeight="1" x14ac:dyDescent="0.25">
      <c r="A35" s="130" t="s">
        <v>113</v>
      </c>
      <c r="B35" s="131" t="s">
        <v>121</v>
      </c>
      <c r="C35" s="114"/>
      <c r="D35" s="107">
        <v>212020200900</v>
      </c>
      <c r="E35" s="104" t="s">
        <v>123</v>
      </c>
      <c r="F35" s="72">
        <v>2</v>
      </c>
      <c r="G35" s="72">
        <v>3</v>
      </c>
      <c r="H35" s="72">
        <v>10</v>
      </c>
      <c r="I35" s="72">
        <v>1</v>
      </c>
      <c r="J35" s="72" t="s">
        <v>51</v>
      </c>
      <c r="K35" s="72">
        <v>0</v>
      </c>
      <c r="L35" s="65">
        <v>55000000</v>
      </c>
      <c r="M35" s="73"/>
      <c r="N35" s="108">
        <v>0</v>
      </c>
      <c r="O35" s="108">
        <v>0</v>
      </c>
      <c r="P35" s="132" t="s">
        <v>52</v>
      </c>
      <c r="Q35" s="132" t="s">
        <v>53</v>
      </c>
      <c r="R35" s="132" t="s">
        <v>54</v>
      </c>
      <c r="S35" s="132" t="s">
        <v>55</v>
      </c>
      <c r="T35" s="132" t="s">
        <v>56</v>
      </c>
      <c r="U35" s="110"/>
      <c r="V35" s="75"/>
      <c r="W35" s="112">
        <f>L35-V35</f>
        <v>55000000</v>
      </c>
      <c r="X35" s="143"/>
      <c r="Y35" s="77"/>
      <c r="Z35" s="78"/>
      <c r="AA35" s="78"/>
    </row>
    <row r="36" spans="1:27" s="60" customFormat="1" ht="51" x14ac:dyDescent="0.25">
      <c r="A36" s="117" t="s">
        <v>52</v>
      </c>
      <c r="B36" s="117" t="s">
        <v>126</v>
      </c>
      <c r="C36" s="133" t="s">
        <v>127</v>
      </c>
      <c r="D36" s="120">
        <v>212020100200</v>
      </c>
      <c r="E36" s="121" t="s">
        <v>128</v>
      </c>
      <c r="F36" s="125">
        <v>1</v>
      </c>
      <c r="G36" s="125">
        <v>2</v>
      </c>
      <c r="H36" s="125">
        <v>11</v>
      </c>
      <c r="I36" s="125">
        <v>1</v>
      </c>
      <c r="J36" s="125" t="s">
        <v>129</v>
      </c>
      <c r="K36" s="125">
        <v>0</v>
      </c>
      <c r="L36" s="123">
        <v>12081036</v>
      </c>
      <c r="M36" s="134">
        <f>SUM(L36:L40)</f>
        <v>478149668</v>
      </c>
      <c r="N36" s="125">
        <v>0</v>
      </c>
      <c r="O36" s="125">
        <v>0</v>
      </c>
      <c r="P36" s="126" t="s">
        <v>52</v>
      </c>
      <c r="Q36" s="126" t="s">
        <v>53</v>
      </c>
      <c r="R36" s="126" t="s">
        <v>54</v>
      </c>
      <c r="S36" s="126" t="s">
        <v>55</v>
      </c>
      <c r="T36" s="126" t="s">
        <v>56</v>
      </c>
      <c r="U36" s="127" t="s">
        <v>130</v>
      </c>
      <c r="V36" s="135">
        <v>0</v>
      </c>
      <c r="W36" s="112">
        <f t="shared" si="0"/>
        <v>12081036</v>
      </c>
      <c r="Y36" s="54"/>
    </row>
    <row r="37" spans="1:27" s="60" customFormat="1" ht="38.25" x14ac:dyDescent="0.25">
      <c r="A37" s="117" t="s">
        <v>52</v>
      </c>
      <c r="B37" s="117" t="s">
        <v>126</v>
      </c>
      <c r="C37" s="133"/>
      <c r="D37" s="120">
        <v>212020100300</v>
      </c>
      <c r="E37" s="121" t="s">
        <v>131</v>
      </c>
      <c r="F37" s="125">
        <v>1</v>
      </c>
      <c r="G37" s="125">
        <v>2</v>
      </c>
      <c r="H37" s="125">
        <v>11</v>
      </c>
      <c r="I37" s="125">
        <v>1</v>
      </c>
      <c r="J37" s="125" t="s">
        <v>129</v>
      </c>
      <c r="K37" s="125">
        <v>0</v>
      </c>
      <c r="L37" s="123">
        <v>19792606</v>
      </c>
      <c r="M37" s="134"/>
      <c r="N37" s="125">
        <v>0</v>
      </c>
      <c r="O37" s="125">
        <v>0</v>
      </c>
      <c r="P37" s="126" t="s">
        <v>52</v>
      </c>
      <c r="Q37" s="126" t="s">
        <v>53</v>
      </c>
      <c r="R37" s="126" t="s">
        <v>54</v>
      </c>
      <c r="S37" s="126" t="s">
        <v>55</v>
      </c>
      <c r="T37" s="126" t="s">
        <v>56</v>
      </c>
      <c r="U37" s="127"/>
      <c r="V37" s="135">
        <v>13084796</v>
      </c>
      <c r="W37" s="59">
        <f t="shared" si="0"/>
        <v>6707810</v>
      </c>
      <c r="Y37" s="54"/>
    </row>
    <row r="38" spans="1:27" ht="25.5" x14ac:dyDescent="0.25">
      <c r="A38" s="121" t="s">
        <v>52</v>
      </c>
      <c r="B38" s="136" t="s">
        <v>126</v>
      </c>
      <c r="C38" s="133"/>
      <c r="D38" s="120">
        <v>212020100400</v>
      </c>
      <c r="E38" s="121" t="s">
        <v>132</v>
      </c>
      <c r="F38" s="122">
        <v>1</v>
      </c>
      <c r="G38" s="122">
        <v>2</v>
      </c>
      <c r="H38" s="122">
        <v>11</v>
      </c>
      <c r="I38" s="122">
        <v>1</v>
      </c>
      <c r="J38" s="122" t="s">
        <v>129</v>
      </c>
      <c r="K38" s="122">
        <v>0</v>
      </c>
      <c r="L38" s="123">
        <v>11819374</v>
      </c>
      <c r="M38" s="134"/>
      <c r="N38" s="122">
        <v>0</v>
      </c>
      <c r="O38" s="122">
        <v>0</v>
      </c>
      <c r="P38" s="137" t="s">
        <v>52</v>
      </c>
      <c r="Q38" s="137" t="s">
        <v>53</v>
      </c>
      <c r="R38" s="137" t="s">
        <v>54</v>
      </c>
      <c r="S38" s="137" t="s">
        <v>55</v>
      </c>
      <c r="T38" s="137" t="s">
        <v>56</v>
      </c>
      <c r="U38" s="127"/>
      <c r="V38" s="135">
        <v>7702830</v>
      </c>
      <c r="W38" s="59">
        <f t="shared" si="0"/>
        <v>4116544</v>
      </c>
    </row>
    <row r="39" spans="1:27" s="60" customFormat="1" ht="25.5" x14ac:dyDescent="0.25">
      <c r="A39" s="117" t="s">
        <v>52</v>
      </c>
      <c r="B39" s="118" t="s">
        <v>126</v>
      </c>
      <c r="C39" s="133"/>
      <c r="D39" s="120">
        <v>212020200800</v>
      </c>
      <c r="E39" s="121" t="s">
        <v>133</v>
      </c>
      <c r="F39" s="125">
        <v>1</v>
      </c>
      <c r="G39" s="125">
        <v>2</v>
      </c>
      <c r="H39" s="125">
        <v>11</v>
      </c>
      <c r="I39" s="125">
        <v>1</v>
      </c>
      <c r="J39" s="125" t="s">
        <v>129</v>
      </c>
      <c r="K39" s="125">
        <v>0</v>
      </c>
      <c r="L39" s="123">
        <f>102991888-61098221</f>
        <v>41893667</v>
      </c>
      <c r="M39" s="134"/>
      <c r="N39" s="125">
        <v>0</v>
      </c>
      <c r="O39" s="125">
        <v>0</v>
      </c>
      <c r="P39" s="126" t="s">
        <v>52</v>
      </c>
      <c r="Q39" s="126" t="s">
        <v>53</v>
      </c>
      <c r="R39" s="126" t="s">
        <v>54</v>
      </c>
      <c r="S39" s="126" t="s">
        <v>55</v>
      </c>
      <c r="T39" s="126" t="s">
        <v>56</v>
      </c>
      <c r="U39" s="127"/>
      <c r="V39" s="135">
        <v>12000000</v>
      </c>
      <c r="W39" s="59">
        <f t="shared" si="0"/>
        <v>29893667</v>
      </c>
      <c r="Y39" s="54"/>
    </row>
    <row r="40" spans="1:27" s="60" customFormat="1" ht="25.5" x14ac:dyDescent="0.25">
      <c r="A40" s="130" t="s">
        <v>52</v>
      </c>
      <c r="B40" s="131" t="s">
        <v>126</v>
      </c>
      <c r="C40" s="106"/>
      <c r="D40" s="107">
        <v>21202020080503</v>
      </c>
      <c r="E40" s="104" t="s">
        <v>134</v>
      </c>
      <c r="F40" s="108">
        <v>1</v>
      </c>
      <c r="G40" s="108">
        <v>2</v>
      </c>
      <c r="H40" s="108">
        <v>11</v>
      </c>
      <c r="I40" s="108">
        <v>1</v>
      </c>
      <c r="J40" s="108" t="s">
        <v>129</v>
      </c>
      <c r="K40" s="108">
        <v>0</v>
      </c>
      <c r="L40" s="65">
        <f>331464764+61098221</f>
        <v>392562985</v>
      </c>
      <c r="M40" s="138"/>
      <c r="N40" s="108">
        <v>0</v>
      </c>
      <c r="O40" s="108">
        <v>0</v>
      </c>
      <c r="P40" s="132" t="s">
        <v>52</v>
      </c>
      <c r="Q40" s="132" t="s">
        <v>53</v>
      </c>
      <c r="R40" s="132" t="s">
        <v>54</v>
      </c>
      <c r="S40" s="132" t="s">
        <v>55</v>
      </c>
      <c r="T40" s="132" t="s">
        <v>56</v>
      </c>
      <c r="U40" s="110"/>
      <c r="V40" s="111">
        <f>331464764+61098221</f>
        <v>392562985</v>
      </c>
      <c r="W40" s="59">
        <f t="shared" si="0"/>
        <v>0</v>
      </c>
      <c r="Y40" s="54"/>
    </row>
    <row r="41" spans="1:27" ht="37.15" customHeight="1" x14ac:dyDescent="0.25">
      <c r="A41" s="94" t="s">
        <v>52</v>
      </c>
      <c r="B41" s="95">
        <v>80111600</v>
      </c>
      <c r="C41" s="94" t="s">
        <v>135</v>
      </c>
      <c r="D41" s="116">
        <v>212020200800</v>
      </c>
      <c r="E41" s="94" t="s">
        <v>133</v>
      </c>
      <c r="F41" s="62">
        <v>1</v>
      </c>
      <c r="G41" s="62">
        <v>2</v>
      </c>
      <c r="H41" s="62">
        <v>4</v>
      </c>
      <c r="I41" s="62">
        <v>1</v>
      </c>
      <c r="J41" s="62" t="s">
        <v>51</v>
      </c>
      <c r="K41" s="62">
        <v>0</v>
      </c>
      <c r="L41" s="65">
        <f t="shared" ref="L41" si="5">5257003*4</f>
        <v>21028012</v>
      </c>
      <c r="M41" s="139">
        <f>L41</f>
        <v>21028012</v>
      </c>
      <c r="N41" s="62">
        <v>0</v>
      </c>
      <c r="O41" s="62">
        <v>0</v>
      </c>
      <c r="P41" s="57" t="s">
        <v>52</v>
      </c>
      <c r="Q41" s="57" t="s">
        <v>53</v>
      </c>
      <c r="R41" s="57" t="s">
        <v>54</v>
      </c>
      <c r="S41" s="57" t="s">
        <v>55</v>
      </c>
      <c r="T41" s="57" t="s">
        <v>56</v>
      </c>
      <c r="U41" s="93" t="s">
        <v>136</v>
      </c>
      <c r="V41" s="58">
        <v>21028012</v>
      </c>
      <c r="W41" s="59">
        <f t="shared" si="0"/>
        <v>0</v>
      </c>
    </row>
    <row r="42" spans="1:27" ht="25.5" x14ac:dyDescent="0.25">
      <c r="A42" s="97" t="s">
        <v>52</v>
      </c>
      <c r="B42" s="98" t="s">
        <v>137</v>
      </c>
      <c r="C42" s="99" t="s">
        <v>138</v>
      </c>
      <c r="D42" s="100">
        <v>212020200604</v>
      </c>
      <c r="E42" s="97" t="s">
        <v>139</v>
      </c>
      <c r="F42" s="66">
        <v>1</v>
      </c>
      <c r="G42" s="66">
        <v>2</v>
      </c>
      <c r="H42" s="66">
        <v>11</v>
      </c>
      <c r="I42" s="66">
        <v>1</v>
      </c>
      <c r="J42" s="66" t="s">
        <v>129</v>
      </c>
      <c r="K42" s="66">
        <v>0</v>
      </c>
      <c r="L42" s="140">
        <v>124714560</v>
      </c>
      <c r="M42" s="141">
        <f>L42+L43</f>
        <v>189714560</v>
      </c>
      <c r="N42" s="66"/>
      <c r="O42" s="66"/>
      <c r="P42" s="61" t="s">
        <v>52</v>
      </c>
      <c r="Q42" s="61" t="s">
        <v>53</v>
      </c>
      <c r="R42" s="61" t="s">
        <v>54</v>
      </c>
      <c r="S42" s="61" t="s">
        <v>55</v>
      </c>
      <c r="T42" s="61" t="s">
        <v>56</v>
      </c>
      <c r="U42" s="102" t="s">
        <v>140</v>
      </c>
      <c r="V42" s="103">
        <v>124714560</v>
      </c>
      <c r="W42" s="59">
        <f t="shared" si="0"/>
        <v>0</v>
      </c>
    </row>
    <row r="43" spans="1:27" s="60" customFormat="1" ht="25.5" x14ac:dyDescent="0.25">
      <c r="A43" s="130" t="s">
        <v>52</v>
      </c>
      <c r="B43" s="131" t="s">
        <v>137</v>
      </c>
      <c r="C43" s="106"/>
      <c r="D43" s="107">
        <v>212020200902</v>
      </c>
      <c r="E43" s="104" t="s">
        <v>141</v>
      </c>
      <c r="F43" s="108">
        <v>1</v>
      </c>
      <c r="G43" s="108">
        <v>2</v>
      </c>
      <c r="H43" s="108">
        <v>11</v>
      </c>
      <c r="I43" s="108">
        <v>1</v>
      </c>
      <c r="J43" s="108" t="s">
        <v>129</v>
      </c>
      <c r="K43" s="72">
        <v>0</v>
      </c>
      <c r="L43" s="65">
        <v>65000000</v>
      </c>
      <c r="M43" s="138"/>
      <c r="N43" s="72"/>
      <c r="O43" s="72"/>
      <c r="P43" s="132" t="s">
        <v>52</v>
      </c>
      <c r="Q43" s="132" t="s">
        <v>53</v>
      </c>
      <c r="R43" s="132" t="s">
        <v>54</v>
      </c>
      <c r="S43" s="132" t="s">
        <v>55</v>
      </c>
      <c r="T43" s="132" t="s">
        <v>56</v>
      </c>
      <c r="U43" s="110"/>
      <c r="V43" s="111">
        <v>65000000</v>
      </c>
      <c r="W43" s="59">
        <f t="shared" si="0"/>
        <v>0</v>
      </c>
      <c r="Y43" s="54"/>
    </row>
    <row r="44" spans="1:27" ht="49.9" customHeight="1" x14ac:dyDescent="0.25">
      <c r="A44" s="104" t="s">
        <v>52</v>
      </c>
      <c r="B44" s="105">
        <v>43233205</v>
      </c>
      <c r="C44" s="104" t="s">
        <v>142</v>
      </c>
      <c r="D44" s="107">
        <v>212020200800</v>
      </c>
      <c r="E44" s="104" t="s">
        <v>133</v>
      </c>
      <c r="F44" s="72">
        <v>1</v>
      </c>
      <c r="G44" s="72">
        <v>1</v>
      </c>
      <c r="H44" s="72">
        <v>1</v>
      </c>
      <c r="I44" s="72">
        <v>1</v>
      </c>
      <c r="J44" s="72" t="s">
        <v>51</v>
      </c>
      <c r="K44" s="72">
        <v>0</v>
      </c>
      <c r="L44" s="65">
        <f>1960400+1263</f>
        <v>1961663</v>
      </c>
      <c r="M44" s="142">
        <f>L44</f>
        <v>1961663</v>
      </c>
      <c r="N44" s="72">
        <v>0</v>
      </c>
      <c r="O44" s="72">
        <v>0</v>
      </c>
      <c r="P44" s="74" t="s">
        <v>52</v>
      </c>
      <c r="Q44" s="74" t="s">
        <v>53</v>
      </c>
      <c r="R44" s="74" t="s">
        <v>54</v>
      </c>
      <c r="S44" s="74" t="s">
        <v>55</v>
      </c>
      <c r="T44" s="74" t="s">
        <v>56</v>
      </c>
      <c r="U44" s="115" t="s">
        <v>143</v>
      </c>
      <c r="V44" s="75">
        <v>1961663</v>
      </c>
      <c r="W44" s="59">
        <f t="shared" si="0"/>
        <v>0</v>
      </c>
    </row>
    <row r="45" spans="1:27" ht="42.6" customHeight="1" x14ac:dyDescent="0.25">
      <c r="A45" s="94" t="s">
        <v>144</v>
      </c>
      <c r="B45" s="95">
        <v>80111600</v>
      </c>
      <c r="C45" s="94" t="s">
        <v>145</v>
      </c>
      <c r="D45" s="116">
        <v>212020200800</v>
      </c>
      <c r="E45" s="94" t="s">
        <v>50</v>
      </c>
      <c r="F45" s="62">
        <v>2</v>
      </c>
      <c r="G45" s="62">
        <v>2</v>
      </c>
      <c r="H45" s="62">
        <v>4</v>
      </c>
      <c r="I45" s="62">
        <v>1</v>
      </c>
      <c r="J45" s="62" t="s">
        <v>51</v>
      </c>
      <c r="K45" s="62">
        <v>0</v>
      </c>
      <c r="L45" s="63">
        <v>21028012</v>
      </c>
      <c r="M45" s="63">
        <f>L45</f>
        <v>21028012</v>
      </c>
      <c r="N45" s="72">
        <v>0</v>
      </c>
      <c r="O45" s="72">
        <v>0</v>
      </c>
      <c r="P45" s="74" t="s">
        <v>52</v>
      </c>
      <c r="Q45" s="74" t="s">
        <v>53</v>
      </c>
      <c r="R45" s="74" t="s">
        <v>54</v>
      </c>
      <c r="S45" s="74" t="s">
        <v>55</v>
      </c>
      <c r="T45" s="74" t="s">
        <v>56</v>
      </c>
      <c r="U45" s="93" t="s">
        <v>146</v>
      </c>
      <c r="V45" s="58">
        <v>21028012</v>
      </c>
      <c r="W45" s="59">
        <f t="shared" ref="W45:W63" si="6">M45-V45</f>
        <v>0</v>
      </c>
    </row>
    <row r="46" spans="1:27" hidden="1" x14ac:dyDescent="0.25">
      <c r="A46" s="55"/>
      <c r="B46" s="55"/>
      <c r="C46" s="55"/>
      <c r="D46" s="55"/>
      <c r="E46" s="55"/>
      <c r="F46" s="55"/>
      <c r="G46" s="55"/>
      <c r="H46" s="55"/>
      <c r="I46" s="55"/>
      <c r="J46" s="55"/>
      <c r="K46" s="55"/>
      <c r="L46" s="56"/>
      <c r="M46" s="56"/>
      <c r="N46" s="55"/>
      <c r="O46" s="55"/>
      <c r="P46" s="57"/>
      <c r="Q46" s="57"/>
      <c r="R46" s="57"/>
      <c r="S46" s="57"/>
      <c r="T46" s="57"/>
      <c r="U46" s="57"/>
      <c r="V46" s="58"/>
      <c r="W46" s="53">
        <f t="shared" si="6"/>
        <v>0</v>
      </c>
    </row>
    <row r="47" spans="1:27" hidden="1" x14ac:dyDescent="0.25">
      <c r="A47" s="55"/>
      <c r="B47" s="55"/>
      <c r="C47" s="55"/>
      <c r="D47" s="55"/>
      <c r="E47" s="55"/>
      <c r="F47" s="55"/>
      <c r="G47" s="55"/>
      <c r="H47" s="55"/>
      <c r="I47" s="55"/>
      <c r="J47" s="55"/>
      <c r="K47" s="55"/>
      <c r="L47" s="56"/>
      <c r="M47" s="56"/>
      <c r="N47" s="55"/>
      <c r="O47" s="55"/>
      <c r="P47" s="57"/>
      <c r="Q47" s="57"/>
      <c r="R47" s="57"/>
      <c r="S47" s="57"/>
      <c r="T47" s="57"/>
      <c r="U47" s="57"/>
      <c r="V47" s="58"/>
      <c r="W47" s="53">
        <f t="shared" si="6"/>
        <v>0</v>
      </c>
    </row>
    <row r="48" spans="1:27" hidden="1" x14ac:dyDescent="0.25">
      <c r="A48" s="55"/>
      <c r="B48" s="55"/>
      <c r="C48" s="55"/>
      <c r="D48" s="55"/>
      <c r="E48" s="55"/>
      <c r="F48" s="55"/>
      <c r="G48" s="55"/>
      <c r="H48" s="55"/>
      <c r="I48" s="55"/>
      <c r="J48" s="55"/>
      <c r="K48" s="55"/>
      <c r="L48" s="56"/>
      <c r="M48" s="56"/>
      <c r="N48" s="55"/>
      <c r="O48" s="55"/>
      <c r="P48" s="57"/>
      <c r="Q48" s="57"/>
      <c r="R48" s="57"/>
      <c r="S48" s="57"/>
      <c r="T48" s="57"/>
      <c r="U48" s="57"/>
      <c r="V48" s="58"/>
      <c r="W48" s="53">
        <f t="shared" si="6"/>
        <v>0</v>
      </c>
    </row>
    <row r="49" spans="1:23" hidden="1" x14ac:dyDescent="0.25">
      <c r="A49" s="55"/>
      <c r="B49" s="55"/>
      <c r="C49" s="55"/>
      <c r="D49" s="55"/>
      <c r="E49" s="55"/>
      <c r="F49" s="55"/>
      <c r="G49" s="55"/>
      <c r="H49" s="55"/>
      <c r="I49" s="55"/>
      <c r="J49" s="55"/>
      <c r="K49" s="55"/>
      <c r="L49" s="56"/>
      <c r="M49" s="56"/>
      <c r="N49" s="55"/>
      <c r="O49" s="55"/>
      <c r="P49" s="57"/>
      <c r="Q49" s="57"/>
      <c r="R49" s="57"/>
      <c r="S49" s="57"/>
      <c r="T49" s="57"/>
      <c r="U49" s="57"/>
      <c r="V49" s="58"/>
      <c r="W49" s="53">
        <f t="shared" si="6"/>
        <v>0</v>
      </c>
    </row>
    <row r="50" spans="1:23" hidden="1" x14ac:dyDescent="0.25">
      <c r="A50" s="55"/>
      <c r="B50" s="55"/>
      <c r="C50" s="55"/>
      <c r="D50" s="55"/>
      <c r="E50" s="55"/>
      <c r="F50" s="55"/>
      <c r="G50" s="55"/>
      <c r="H50" s="55"/>
      <c r="I50" s="55"/>
      <c r="J50" s="55"/>
      <c r="K50" s="55"/>
      <c r="L50" s="56"/>
      <c r="M50" s="56"/>
      <c r="N50" s="55"/>
      <c r="O50" s="55"/>
      <c r="P50" s="57"/>
      <c r="Q50" s="57"/>
      <c r="R50" s="57"/>
      <c r="S50" s="57"/>
      <c r="T50" s="57"/>
      <c r="U50" s="57"/>
      <c r="V50" s="58"/>
      <c r="W50" s="53">
        <f t="shared" si="6"/>
        <v>0</v>
      </c>
    </row>
    <row r="51" spans="1:23" hidden="1" x14ac:dyDescent="0.25">
      <c r="A51" s="55"/>
      <c r="B51" s="55"/>
      <c r="C51" s="55"/>
      <c r="D51" s="55"/>
      <c r="E51" s="55"/>
      <c r="F51" s="55"/>
      <c r="G51" s="55"/>
      <c r="H51" s="55"/>
      <c r="I51" s="55"/>
      <c r="J51" s="55"/>
      <c r="K51" s="55"/>
      <c r="L51" s="56"/>
      <c r="M51" s="56"/>
      <c r="N51" s="55"/>
      <c r="O51" s="55"/>
      <c r="P51" s="57"/>
      <c r="Q51" s="57"/>
      <c r="R51" s="57"/>
      <c r="S51" s="57"/>
      <c r="T51" s="57"/>
      <c r="U51" s="57"/>
      <c r="V51" s="58"/>
      <c r="W51" s="53">
        <f t="shared" si="6"/>
        <v>0</v>
      </c>
    </row>
    <row r="52" spans="1:23" hidden="1" x14ac:dyDescent="0.25">
      <c r="A52" s="55"/>
      <c r="B52" s="55"/>
      <c r="C52" s="55"/>
      <c r="D52" s="55"/>
      <c r="E52" s="55"/>
      <c r="F52" s="55"/>
      <c r="G52" s="55"/>
      <c r="H52" s="55"/>
      <c r="I52" s="55"/>
      <c r="J52" s="55"/>
      <c r="K52" s="55"/>
      <c r="L52" s="56"/>
      <c r="M52" s="56"/>
      <c r="N52" s="55"/>
      <c r="O52" s="55"/>
      <c r="P52" s="57"/>
      <c r="Q52" s="57"/>
      <c r="R52" s="57"/>
      <c r="S52" s="57"/>
      <c r="T52" s="57"/>
      <c r="U52" s="57"/>
      <c r="V52" s="58"/>
      <c r="W52" s="53">
        <f t="shared" si="6"/>
        <v>0</v>
      </c>
    </row>
    <row r="53" spans="1:23" hidden="1" x14ac:dyDescent="0.25">
      <c r="A53" s="55"/>
      <c r="B53" s="55"/>
      <c r="C53" s="55"/>
      <c r="D53" s="55"/>
      <c r="E53" s="55"/>
      <c r="F53" s="55"/>
      <c r="G53" s="55"/>
      <c r="H53" s="55"/>
      <c r="I53" s="55"/>
      <c r="J53" s="55"/>
      <c r="K53" s="55"/>
      <c r="L53" s="56"/>
      <c r="M53" s="56"/>
      <c r="N53" s="55"/>
      <c r="O53" s="55"/>
      <c r="P53" s="57"/>
      <c r="Q53" s="57"/>
      <c r="R53" s="57"/>
      <c r="S53" s="57"/>
      <c r="T53" s="57"/>
      <c r="U53" s="57"/>
      <c r="V53" s="58"/>
      <c r="W53" s="53">
        <f t="shared" si="6"/>
        <v>0</v>
      </c>
    </row>
    <row r="54" spans="1:23" hidden="1" x14ac:dyDescent="0.25">
      <c r="A54" s="55"/>
      <c r="B54" s="55"/>
      <c r="C54" s="55"/>
      <c r="D54" s="55"/>
      <c r="E54" s="55"/>
      <c r="F54" s="55"/>
      <c r="G54" s="55"/>
      <c r="H54" s="55"/>
      <c r="I54" s="55"/>
      <c r="J54" s="55"/>
      <c r="K54" s="55"/>
      <c r="L54" s="56"/>
      <c r="M54" s="56"/>
      <c r="N54" s="55"/>
      <c r="O54" s="55"/>
      <c r="P54" s="57"/>
      <c r="Q54" s="57"/>
      <c r="R54" s="57"/>
      <c r="S54" s="57"/>
      <c r="T54" s="57"/>
      <c r="U54" s="57"/>
      <c r="V54" s="58"/>
      <c r="W54" s="53">
        <f t="shared" si="6"/>
        <v>0</v>
      </c>
    </row>
    <row r="55" spans="1:23" hidden="1" x14ac:dyDescent="0.25">
      <c r="A55" s="55"/>
      <c r="B55" s="55"/>
      <c r="C55" s="55"/>
      <c r="D55" s="55"/>
      <c r="E55" s="55"/>
      <c r="F55" s="55"/>
      <c r="G55" s="55"/>
      <c r="H55" s="55"/>
      <c r="I55" s="55"/>
      <c r="J55" s="55"/>
      <c r="K55" s="55"/>
      <c r="L55" s="56"/>
      <c r="M55" s="56"/>
      <c r="N55" s="55"/>
      <c r="O55" s="55"/>
      <c r="P55" s="57"/>
      <c r="Q55" s="57"/>
      <c r="R55" s="57"/>
      <c r="S55" s="57"/>
      <c r="T55" s="57"/>
      <c r="U55" s="57"/>
      <c r="V55" s="58"/>
      <c r="W55" s="53">
        <f t="shared" si="6"/>
        <v>0</v>
      </c>
    </row>
    <row r="56" spans="1:23" hidden="1" x14ac:dyDescent="0.25">
      <c r="A56" s="55"/>
      <c r="B56" s="55"/>
      <c r="C56" s="55"/>
      <c r="D56" s="55"/>
      <c r="E56" s="55"/>
      <c r="F56" s="55"/>
      <c r="G56" s="55"/>
      <c r="H56" s="55"/>
      <c r="I56" s="55"/>
      <c r="J56" s="55"/>
      <c r="K56" s="55"/>
      <c r="L56" s="56"/>
      <c r="M56" s="56"/>
      <c r="N56" s="55"/>
      <c r="O56" s="55"/>
      <c r="P56" s="57"/>
      <c r="Q56" s="57"/>
      <c r="R56" s="57"/>
      <c r="S56" s="57"/>
      <c r="T56" s="57"/>
      <c r="U56" s="57"/>
      <c r="V56" s="58"/>
      <c r="W56" s="53">
        <f t="shared" si="6"/>
        <v>0</v>
      </c>
    </row>
    <row r="57" spans="1:23" hidden="1" x14ac:dyDescent="0.25">
      <c r="A57" s="55"/>
      <c r="B57" s="55"/>
      <c r="C57" s="55"/>
      <c r="D57" s="55"/>
      <c r="E57" s="55"/>
      <c r="F57" s="55"/>
      <c r="G57" s="55"/>
      <c r="H57" s="55"/>
      <c r="I57" s="55"/>
      <c r="J57" s="55"/>
      <c r="K57" s="55"/>
      <c r="L57" s="56"/>
      <c r="M57" s="56"/>
      <c r="N57" s="55"/>
      <c r="O57" s="55"/>
      <c r="P57" s="57"/>
      <c r="Q57" s="57"/>
      <c r="R57" s="57"/>
      <c r="S57" s="57"/>
      <c r="T57" s="57"/>
      <c r="U57" s="57"/>
      <c r="V57" s="58"/>
      <c r="W57" s="53">
        <f t="shared" si="6"/>
        <v>0</v>
      </c>
    </row>
    <row r="58" spans="1:23" hidden="1" x14ac:dyDescent="0.25">
      <c r="A58" s="55"/>
      <c r="B58" s="55"/>
      <c r="C58" s="55"/>
      <c r="D58" s="55"/>
      <c r="E58" s="55"/>
      <c r="F58" s="55"/>
      <c r="G58" s="55"/>
      <c r="H58" s="55"/>
      <c r="I58" s="55"/>
      <c r="J58" s="55"/>
      <c r="K58" s="55"/>
      <c r="L58" s="56"/>
      <c r="M58" s="56"/>
      <c r="N58" s="55"/>
      <c r="O58" s="55"/>
      <c r="P58" s="57"/>
      <c r="Q58" s="57"/>
      <c r="R58" s="57"/>
      <c r="S58" s="57"/>
      <c r="T58" s="57"/>
      <c r="U58" s="57"/>
      <c r="V58" s="58"/>
      <c r="W58" s="53">
        <f t="shared" si="6"/>
        <v>0</v>
      </c>
    </row>
    <row r="59" spans="1:23" hidden="1" x14ac:dyDescent="0.25">
      <c r="A59" s="55"/>
      <c r="B59" s="55"/>
      <c r="C59" s="55"/>
      <c r="D59" s="55"/>
      <c r="E59" s="55"/>
      <c r="F59" s="55"/>
      <c r="G59" s="55"/>
      <c r="H59" s="55"/>
      <c r="I59" s="55"/>
      <c r="J59" s="55"/>
      <c r="K59" s="55"/>
      <c r="L59" s="56"/>
      <c r="M59" s="56"/>
      <c r="N59" s="55"/>
      <c r="O59" s="55"/>
      <c r="P59" s="57"/>
      <c r="Q59" s="57"/>
      <c r="R59" s="57"/>
      <c r="S59" s="57"/>
      <c r="T59" s="57"/>
      <c r="U59" s="57"/>
      <c r="V59" s="58"/>
      <c r="W59" s="53">
        <f t="shared" si="6"/>
        <v>0</v>
      </c>
    </row>
    <row r="60" spans="1:23" hidden="1" x14ac:dyDescent="0.25">
      <c r="A60" s="55"/>
      <c r="B60" s="55"/>
      <c r="C60" s="55"/>
      <c r="D60" s="55"/>
      <c r="E60" s="55"/>
      <c r="F60" s="55"/>
      <c r="G60" s="55"/>
      <c r="H60" s="55"/>
      <c r="I60" s="55"/>
      <c r="J60" s="55"/>
      <c r="K60" s="55"/>
      <c r="L60" s="56"/>
      <c r="M60" s="56"/>
      <c r="N60" s="55"/>
      <c r="O60" s="55"/>
      <c r="P60" s="57"/>
      <c r="Q60" s="57"/>
      <c r="R60" s="57"/>
      <c r="S60" s="57"/>
      <c r="T60" s="57"/>
      <c r="U60" s="57"/>
      <c r="V60" s="58"/>
      <c r="W60" s="53">
        <f t="shared" si="6"/>
        <v>0</v>
      </c>
    </row>
    <row r="61" spans="1:23" hidden="1" x14ac:dyDescent="0.25">
      <c r="A61" s="55"/>
      <c r="B61" s="55"/>
      <c r="C61" s="55"/>
      <c r="D61" s="55"/>
      <c r="E61" s="55"/>
      <c r="F61" s="55"/>
      <c r="G61" s="55"/>
      <c r="H61" s="55"/>
      <c r="I61" s="55"/>
      <c r="J61" s="55"/>
      <c r="K61" s="55"/>
      <c r="L61" s="56"/>
      <c r="M61" s="56"/>
      <c r="N61" s="55"/>
      <c r="O61" s="55"/>
      <c r="P61" s="57"/>
      <c r="Q61" s="57"/>
      <c r="R61" s="57"/>
      <c r="S61" s="57"/>
      <c r="T61" s="57"/>
      <c r="U61" s="57"/>
      <c r="V61" s="58"/>
      <c r="W61" s="53">
        <f t="shared" si="6"/>
        <v>0</v>
      </c>
    </row>
    <row r="62" spans="1:23" hidden="1" x14ac:dyDescent="0.25">
      <c r="A62" s="55"/>
      <c r="B62" s="55"/>
      <c r="C62" s="55"/>
      <c r="D62" s="55"/>
      <c r="E62" s="55"/>
      <c r="F62" s="55"/>
      <c r="G62" s="55"/>
      <c r="H62" s="55"/>
      <c r="I62" s="55"/>
      <c r="J62" s="55"/>
      <c r="K62" s="55"/>
      <c r="L62" s="56"/>
      <c r="M62" s="56"/>
      <c r="N62" s="55"/>
      <c r="O62" s="55"/>
      <c r="P62" s="57"/>
      <c r="Q62" s="57"/>
      <c r="R62" s="57"/>
      <c r="S62" s="57"/>
      <c r="T62" s="57"/>
      <c r="U62" s="57"/>
      <c r="V62" s="58"/>
      <c r="W62" s="53">
        <f t="shared" si="6"/>
        <v>0</v>
      </c>
    </row>
    <row r="63" spans="1:23" hidden="1" x14ac:dyDescent="0.25">
      <c r="A63" s="55"/>
      <c r="B63" s="55"/>
      <c r="C63" s="55"/>
      <c r="D63" s="55"/>
      <c r="E63" s="55"/>
      <c r="F63" s="55"/>
      <c r="G63" s="55"/>
      <c r="H63" s="55"/>
      <c r="I63" s="55"/>
      <c r="J63" s="55"/>
      <c r="K63" s="55"/>
      <c r="L63" s="56"/>
      <c r="M63" s="56"/>
      <c r="N63" s="55"/>
      <c r="O63" s="55"/>
      <c r="P63" s="57"/>
      <c r="Q63" s="57"/>
      <c r="R63" s="57"/>
      <c r="S63" s="57"/>
      <c r="T63" s="57"/>
      <c r="U63" s="57"/>
      <c r="V63" s="58"/>
      <c r="W63" s="53">
        <f t="shared" si="6"/>
        <v>0</v>
      </c>
    </row>
    <row r="64" spans="1:23" ht="24.75" customHeight="1" x14ac:dyDescent="0.25">
      <c r="A64" s="79"/>
      <c r="B64" s="79"/>
      <c r="C64" s="79"/>
      <c r="D64" s="80"/>
      <c r="E64" s="80"/>
      <c r="F64" s="81"/>
      <c r="G64" s="81"/>
      <c r="H64" s="81"/>
      <c r="I64" s="81"/>
      <c r="J64" s="81"/>
      <c r="K64" s="81"/>
      <c r="L64" s="82">
        <f>SUM(L8:L63)</f>
        <v>3038180850</v>
      </c>
      <c r="M64" s="82">
        <f>SUM(M8:M63)</f>
        <v>3038180850</v>
      </c>
      <c r="N64" s="83"/>
      <c r="O64" s="83"/>
      <c r="P64" s="83"/>
      <c r="Q64" s="83"/>
      <c r="R64" s="83"/>
      <c r="S64" s="83"/>
      <c r="T64" s="84"/>
      <c r="U64" s="85"/>
      <c r="V64" s="86"/>
      <c r="W64" s="82">
        <f>SUM(W8:W63)</f>
        <v>1443770415</v>
      </c>
    </row>
    <row r="74" spans="17:18" x14ac:dyDescent="0.25">
      <c r="Q74" s="87"/>
      <c r="R74" s="87"/>
    </row>
  </sheetData>
  <mergeCells count="31">
    <mergeCell ref="C42:C43"/>
    <mergeCell ref="M42:M43"/>
    <mergeCell ref="U42:U43"/>
    <mergeCell ref="C33:C35"/>
    <mergeCell ref="M33:M35"/>
    <mergeCell ref="U33:U35"/>
    <mergeCell ref="C36:C40"/>
    <mergeCell ref="M36:M40"/>
    <mergeCell ref="U36:U40"/>
    <mergeCell ref="C12:C13"/>
    <mergeCell ref="M12:M13"/>
    <mergeCell ref="U12:U13"/>
    <mergeCell ref="C16:C17"/>
    <mergeCell ref="M16:M17"/>
    <mergeCell ref="C27:C28"/>
    <mergeCell ref="M27:M28"/>
    <mergeCell ref="E5:G5"/>
    <mergeCell ref="H5:K5"/>
    <mergeCell ref="L5:N5"/>
    <mergeCell ref="O5:Q5"/>
    <mergeCell ref="R5:W5"/>
    <mergeCell ref="C6:K6"/>
    <mergeCell ref="R6:W6"/>
    <mergeCell ref="B1:U2"/>
    <mergeCell ref="V1:W2"/>
    <mergeCell ref="A3:W3"/>
    <mergeCell ref="E4:G4"/>
    <mergeCell ref="H4:K4"/>
    <mergeCell ref="L4:N4"/>
    <mergeCell ref="O4:Q4"/>
    <mergeCell ref="R4:W4"/>
  </mergeCells>
  <hyperlinks>
    <hyperlink ref="D5" r:id="rId1"/>
    <hyperlink ref="T13" r:id="rId2"/>
    <hyperlink ref="T27" r:id="rId3"/>
    <hyperlink ref="T29" r:id="rId4"/>
    <hyperlink ref="T30" r:id="rId5"/>
    <hyperlink ref="T31" r:id="rId6"/>
    <hyperlink ref="T32" r:id="rId7"/>
    <hyperlink ref="T33" r:id="rId8"/>
    <hyperlink ref="T12" r:id="rId9"/>
    <hyperlink ref="T34" r:id="rId10"/>
    <hyperlink ref="T28" r:id="rId11"/>
  </hyperlinks>
  <pageMargins left="0.25" right="0.25" top="0.75" bottom="0.75" header="0.3" footer="0.3"/>
  <pageSetup scale="22" fitToHeight="0" orientation="landscape" r:id="rId12"/>
  <drawing r:id="rId13"/>
  <legacy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9D730F3B47F245BB494F8C993AA2B3" ma:contentTypeVersion="3" ma:contentTypeDescription="Crear nuevo documento." ma:contentTypeScope="" ma:versionID="1ef23ac5c8bba50256c6b36312863bf7">
  <xsd:schema xmlns:xsd="http://www.w3.org/2001/XMLSchema" xmlns:xs="http://www.w3.org/2001/XMLSchema" xmlns:p="http://schemas.microsoft.com/office/2006/metadata/properties" xmlns:ns2="7f10236f-fb7c-4d61-aa62-50202ff0817d" xmlns:ns3="9188eaee-deac-48bd-b75f-44b91a54911b" targetNamespace="http://schemas.microsoft.com/office/2006/metadata/properties" ma:root="true" ma:fieldsID="5f9e588df6d22478b0020e2da73891a4" ns2:_="" ns3:_="">
    <xsd:import namespace="7f10236f-fb7c-4d61-aa62-50202ff0817d"/>
    <xsd:import namespace="9188eaee-deac-48bd-b75f-44b91a54911b"/>
    <xsd:element name="properties">
      <xsd:complexType>
        <xsd:sequence>
          <xsd:element name="documentManagement">
            <xsd:complexType>
              <xsd:all>
                <xsd:element ref="ns2:Fecha"/>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10236f-fb7c-4d61-aa62-50202ff0817d" elementFormDefault="qualified">
    <xsd:import namespace="http://schemas.microsoft.com/office/2006/documentManagement/types"/>
    <xsd:import namespace="http://schemas.microsoft.com/office/infopath/2007/PartnerControls"/>
    <xsd:element name="Fecha" ma:index="8" ma:displayName="Fecha" ma:format="DateOnly" ma:internalName="Fecha">
      <xsd:simpleType>
        <xsd:restriction base="dms:DateTime"/>
      </xsd:simpleType>
    </xsd:element>
    <xsd:element name="Vigencia" ma:index="9"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f10236f-fb7c-4d61-aa62-50202ff0817d">MARZO 2025</Vigencia>
    <Fecha xmlns="7f10236f-fb7c-4d61-aa62-50202ff0817d">2025-03-31T05:00:00+00:00</Fecha>
  </documentManagement>
</p:properties>
</file>

<file path=customXml/itemProps1.xml><?xml version="1.0" encoding="utf-8"?>
<ds:datastoreItem xmlns:ds="http://schemas.openxmlformats.org/officeDocument/2006/customXml" ds:itemID="{519EBBD4-1F14-4586-88BD-EDA1A8CF0168}"/>
</file>

<file path=customXml/itemProps2.xml><?xml version="1.0" encoding="utf-8"?>
<ds:datastoreItem xmlns:ds="http://schemas.openxmlformats.org/officeDocument/2006/customXml" ds:itemID="{F32D13A7-5473-4886-8E14-40C411C1B3FA}"/>
</file>

<file path=customXml/itemProps3.xml><?xml version="1.0" encoding="utf-8"?>
<ds:datastoreItem xmlns:ds="http://schemas.openxmlformats.org/officeDocument/2006/customXml" ds:itemID="{82700993-1731-43A2-AF9C-6E0E73A46C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MARZO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 PLAN ANUAL DE ADQUISICIONES 2025_31_03_2025</dc:title>
  <dc:creator>Jorge Alexander Gonzalez Marin</dc:creator>
  <cp:lastModifiedBy>Jorge Alexander Gonzalez Marin</cp:lastModifiedBy>
  <dcterms:created xsi:type="dcterms:W3CDTF">2025-03-31T18:33:42Z</dcterms:created>
  <dcterms:modified xsi:type="dcterms:W3CDTF">2025-03-31T19:24:16Z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0x010100569D730F3B47F245BB494F8C993AA2B3</vt:lpwstr>
  </property>
</Properties>
</file>